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<sst xmlns="http://schemas.openxmlformats.org/spreadsheetml/2006/main" count="1126" uniqueCount="261">
  <si>
    <t>Cod tip decont</t>
  </si>
  <si>
    <t>Perioadă raportare</t>
  </si>
  <si>
    <t>Valoare</t>
  </si>
  <si>
    <t>Cod partener</t>
  </si>
  <si>
    <t>Nume partener</t>
  </si>
  <si>
    <t>FRM</t>
  </si>
  <si>
    <t>MAR2022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</si>
  <si>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</si>
  <si>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</si>
  <si>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</si>
  <si>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</si>
  <si>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</si>
  <si>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</si>
  <si>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</si>
  <si>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</si>
  <si>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</si>
  <si>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</si>
  <si>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</si>
  <si>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</si>
  <si>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</si>
  <si>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</si>
  <si>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</si>
  <si>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</si>
  <si>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</si>
  <si>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</si>
  <si>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</si>
  <si>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</si>
  <si>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</si>
  <si>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</si>
  <si>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</si>
  <si>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</si>
  <si>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</si>
  <si>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</si>
  <si>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</si>
  <si>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</si>
  <si>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</si>
  <si>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</si>
  <si>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</si>
  <si>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</si>
  <si>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</si>
  <si>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</si>
  <si>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</si>
  <si>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</si>
  <si>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</si>
  <si>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</si>
  <si>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</si>
  <si>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</si>
  <si>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</si>
  <si>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</si>
  <si>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</si>
  <si>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</si>
  <si>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</si>
  <si>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</si>
  <si>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</si>
  <si>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</si>
  <si>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</si>
  <si>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</si>
  <si>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</si>
  <si>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</si>
  <si>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</si>
  <si>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</si>
  <si>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</si>
  <si>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</si>
  <si>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</si>
  <si>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</si>
  <si>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</si>
  <si>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</si>
  <si>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</si>
  <si>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</si>
  <si>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</si>
  <si>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</si>
  <si>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</si>
  <si>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</si>
  <si>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</si>
  <si>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</si>
  <si>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</si>
  <si>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</si>
  <si>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</si>
  <si>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</si>
  <si>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</si>
  <si>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</si>
  <si>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</si>
  <si>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</si>
  <si>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</si>
  <si>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</si>
  <si>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</si>
  <si>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</si>
  <si>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</si>
  <si>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</si>
  <si>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</si>
  <si>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</si>
  <si>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</si>
  <si>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</si>
  <si>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</si>
  <si>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</si>
  <si>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</si>
  <si>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</si>
  <si>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</si>
  <si>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</si>
  <si>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</si>
  <si>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</si>
  <si>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</si>
  <si>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</si>
  <si>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</si>
  <si>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</si>
  <si>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</si>
  <si>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</si>
  <si>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</si>
  <si>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</si>
  <si>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</si>
  <si>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</si>
  <si>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</si>
  <si>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</si>
  <si>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</si>
  <si>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</si>
  <si>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</si>
  <si>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</si>
  <si>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IVANKA FARM</t>
  </si>
  <si>
    <t>22321028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</si>
  <si>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</si>
  <si>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</si>
  <si>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</si>
  <si>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</si>
  <si>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</si>
  <si>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</si>
  <si>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</si>
  <si>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</si>
  <si>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</si>
  <si>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</si>
  <si>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</si>
  <si>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</si>
  <si>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</si>
  <si>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</si>
  <si>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</si>
  <si>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</si>
  <si>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</si>
  <si>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</si>
  <si>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</si>
  <si>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</si>
  <si>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</si>
  <si>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</si>
  <si>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</si>
  <si>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</si>
  <si>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</si>
  <si>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</si>
  <si>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</si>
  <si>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</si>
  <si>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</si>
  <si>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</si>
  <si>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</si>
  <si>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</si>
  <si>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</si>
  <si>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</si>
  <si>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</si>
  <si>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</si>
  <si>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</si>
  <si>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</si>
  <si>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</si>
  <si>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</si>
  <si>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</si>
  <si>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</si>
  <si>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</si>
  <si>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</si>
  <si>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</si>
  <si>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</si>
  <si>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</si>
  <si>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</si>
  <si>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</si>
  <si>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</si>
  <si>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</si>
  <si>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</si>
  <si>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FRM-MSS</t>
  </si>
  <si>
    <t>CAS MARAMURES</t>
  </si>
  <si>
    <t>SERVICIUL DECONTARE SERVICII MEDICALE, ACORDURI, REGULAMENTE SI FORMULARE EUROPENE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</si>
  <si>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</si>
  <si>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</si>
  <si>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</si>
  <si>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</si>
  <si>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</si>
  <si>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</si>
  <si>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</si>
  <si>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</si>
  <si>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</si>
  <si>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</si>
  <si>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</si>
  <si>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</si>
  <si>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</si>
  <si>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</si>
  <si>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</si>
  <si>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</si>
  <si>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</si>
  <si>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</si>
  <si>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</si>
  <si>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</si>
  <si>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</si>
  <si>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</si>
  <si>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</si>
  <si>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</si>
  <si>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</si>
  <si>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</si>
  <si>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</si>
  <si>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</si>
  <si>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</si>
  <si>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</si>
  <si>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</si>
  <si>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</si>
  <si>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</si>
  <si>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</si>
  <si>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</si>
  <si>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</si>
  <si>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</si>
  <si>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</si>
  <si>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</si>
  <si>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</si>
  <si>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</si>
  <si>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</si>
  <si>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</si>
  <si>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</si>
  <si>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</si>
  <si>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</si>
  <si>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</si>
  <si>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</si>
  <si>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</si>
  <si>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</si>
  <si>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</si>
  <si>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</si>
  <si>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</si>
  <si>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</si>
  <si>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</si>
  <si>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</si>
  <si>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</si>
  <si>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</si>
  <si>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</si>
  <si>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</si>
  <si>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</si>
  <si>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</si>
  <si>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</si>
  <si>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</si>
  <si>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</si>
  <si>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</si>
  <si>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</si>
  <si>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</si>
  <si>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</si>
  <si>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</si>
  <si>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</si>
  <si>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</si>
  <si>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</si>
  <si>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</si>
  <si>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</si>
  <si>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</si>
  <si>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</si>
  <si>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</si>
  <si>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</si>
  <si>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</si>
  <si>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</si>
  <si>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</si>
  <si>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</si>
  <si>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>Propus spre decontare</t>
  </si>
  <si>
    <t>Plata Partiala</t>
  </si>
  <si>
    <t>Rest de plata</t>
  </si>
  <si>
    <t>MARTIE II  2022 -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</si>
</sst>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7"/>
  <sheetViews>
    <sheetView tabSelected="1" zoomScalePageLayoutView="0" workbookViewId="0" topLeftCell="A46">
      <selection activeCell="M22" sqref="M21:M22"/>
    </sheetView>
  </sheetViews>
  <sheetFormatPr defaultColWidth="9.140625" defaultRowHeight="12.75" outlineLevelRow="2"/>
  <cols>
    <col min="1" max="1" width="29.8515625" style="0" customWidth="1"/>
    <col min="2" max="2" width="23.57421875" style="0" customWidth="1"/>
    <col min="3" max="3" width="13.140625" style="0" customWidth="1"/>
    <col min="4" max="4" width="12.57421875" style="0" customWidth="1"/>
    <col min="5" max="5" width="12.7109375" style="0" customWidth="1"/>
    <col min="6" max="6" width="10.00390625" style="0" customWidth="1"/>
    <col min="7" max="7" width="13.421875" style="0" customWidth="1"/>
    <col min="8" max="8" width="29.00390625" style="0" customWidth="1"/>
  </cols>
  <sheetData>
    <row r="2" spans="1:8" ht="12.75">
      <c r="A2" s="11" t="s">
        <v>172</v>
      </c>
      <c r="B2" s="11"/>
      <c r="C2" s="11"/>
      <c r="D2" s="11"/>
      <c r="E2" s="11"/>
      <c r="F2" s="11"/>
      <c r="G2" s="11"/>
      <c r="H2" s="11"/>
    </row>
    <row r="3" spans="1:8" ht="12.75">
      <c r="A3" s="11" t="s">
        <v>173</v>
      </c>
      <c r="B3" s="11"/>
      <c r="C3" s="11"/>
      <c r="D3" s="11"/>
      <c r="E3" s="11"/>
      <c r="F3" s="11"/>
      <c r="G3" s="11"/>
      <c r="H3" s="11"/>
    </row>
    <row r="4" spans="1:8" ht="12.75">
      <c r="A4" s="11"/>
      <c r="B4" s="11"/>
      <c r="C4" s="11"/>
      <c r="D4" s="11"/>
      <c r="E4" s="11"/>
      <c r="F4" s="11"/>
      <c r="G4" s="11"/>
      <c r="H4" s="11"/>
    </row>
    <row r="5" spans="1:8" ht="12.75">
      <c r="A5" s="11" t="s">
        <v>260</v>
      </c>
      <c r="B5" s="11"/>
      <c r="C5" s="11"/>
      <c r="D5" s="11"/>
      <c r="E5" s="11"/>
      <c r="F5" s="11"/>
      <c r="G5" s="11"/>
      <c r="H5" s="11"/>
    </row>
    <row r="6" spans="1:8" ht="12.75">
      <c r="A6" s="11"/>
      <c r="B6" s="11"/>
      <c r="C6" s="11"/>
      <c r="D6" s="11"/>
      <c r="E6" s="11"/>
      <c r="F6" s="11"/>
      <c r="G6" s="11"/>
      <c r="H6" s="11"/>
    </row>
    <row r="8" spans="1:8" ht="25.5">
      <c r="A8" s="12" t="s">
        <v>0</v>
      </c>
      <c r="B8" s="12" t="s">
        <v>1</v>
      </c>
      <c r="C8" s="12" t="s">
        <v>2</v>
      </c>
      <c r="D8" s="13" t="s">
        <v>258</v>
      </c>
      <c r="E8" s="13" t="s">
        <v>257</v>
      </c>
      <c r="F8" s="13" t="s">
        <v>259</v>
      </c>
      <c r="G8" s="12" t="s">
        <v>3</v>
      </c>
      <c r="H8" s="12" t="s">
        <v>4</v>
      </c>
    </row>
    <row r="9" spans="1:8" ht="12.75" outlineLevel="2">
      <c r="A9" s="1" t="s">
        <v>5</v>
      </c>
      <c r="B9" s="1" t="s">
        <v>6</v>
      </c>
      <c r="C9" s="2">
        <v>7638.21</v>
      </c>
      <c r="D9" s="2">
        <f>2520.73+304.79</f>
        <v>2825.52</v>
      </c>
      <c r="E9" s="2">
        <f>C9-D9</f>
        <v>4812.6900000000005</v>
      </c>
      <c r="F9" s="2"/>
      <c r="G9" s="1" t="s">
        <v>160</v>
      </c>
      <c r="H9" s="1" t="s">
        <v>159</v>
      </c>
    </row>
    <row r="10" spans="1:8" ht="12.75" outlineLevel="2">
      <c r="A10" s="1" t="s">
        <v>5</v>
      </c>
      <c r="B10" s="1" t="s">
        <v>6</v>
      </c>
      <c r="C10" s="2">
        <v>10623.94</v>
      </c>
      <c r="D10" s="2">
        <f>3196.05+481.27</f>
        <v>3677.32</v>
      </c>
      <c r="E10" s="2">
        <f>C10-D10</f>
        <v>6946.620000000001</v>
      </c>
      <c r="F10" s="2"/>
      <c r="G10" s="1" t="s">
        <v>160</v>
      </c>
      <c r="H10" s="1" t="s">
        <v>159</v>
      </c>
    </row>
    <row r="11" spans="1:7" ht="12.75" outlineLevel="1">
      <c r="A11" s="3" t="s">
        <v>174</v>
      </c>
      <c r="B11" s="1"/>
      <c r="C11" s="10">
        <f>SUBTOTAL(9,C9:C10)</f>
        <v>18262.15</v>
      </c>
      <c r="D11" s="10">
        <f>SUBTOTAL(9,D9:D10)</f>
        <v>6502.84</v>
      </c>
      <c r="E11" s="10">
        <f>SUBTOTAL(9,E9:E10)</f>
        <v>11759.310000000001</v>
      </c>
      <c r="F11" s="10"/>
      <c r="G11" s="1"/>
    </row>
    <row r="12" spans="1:8" ht="12.75" outlineLevel="2">
      <c r="A12" s="1" t="s">
        <v>5</v>
      </c>
      <c r="B12" s="1" t="s">
        <v>6</v>
      </c>
      <c r="C12" s="2">
        <v>73184.52</v>
      </c>
      <c r="D12" s="2">
        <f>26834.36+3784.18</f>
        <v>30618.54</v>
      </c>
      <c r="E12" s="2">
        <f>C12-D12</f>
        <v>42565.98</v>
      </c>
      <c r="F12" s="2"/>
      <c r="G12" s="1" t="s">
        <v>104</v>
      </c>
      <c r="H12" s="1" t="s">
        <v>103</v>
      </c>
    </row>
    <row r="13" spans="1:7" ht="12.75" outlineLevel="1">
      <c r="A13" s="3" t="s">
        <v>175</v>
      </c>
      <c r="B13" s="1"/>
      <c r="C13" s="10">
        <f>SUBTOTAL(9,C12:C12)</f>
        <v>73184.52</v>
      </c>
      <c r="D13" s="10">
        <f>SUBTOTAL(9,D12:D12)</f>
        <v>30618.54</v>
      </c>
      <c r="E13" s="10">
        <f>SUBTOTAL(9,E12:E12)</f>
        <v>42565.98</v>
      </c>
      <c r="F13" s="10"/>
      <c r="G13" s="1"/>
    </row>
    <row r="14" spans="1:8" ht="12.75" outlineLevel="2">
      <c r="A14" s="1" t="s">
        <v>5</v>
      </c>
      <c r="B14" s="1" t="s">
        <v>6</v>
      </c>
      <c r="C14" s="2">
        <v>67550.39</v>
      </c>
      <c r="D14" s="2">
        <f>18476.9+2883.18</f>
        <v>21360.08</v>
      </c>
      <c r="E14" s="2">
        <f>C14-D14</f>
        <v>46190.31</v>
      </c>
      <c r="F14" s="2"/>
      <c r="G14" s="1" t="s">
        <v>102</v>
      </c>
      <c r="H14" s="1" t="s">
        <v>101</v>
      </c>
    </row>
    <row r="15" spans="1:8" ht="12.75" outlineLevel="2">
      <c r="A15" s="1" t="s">
        <v>5</v>
      </c>
      <c r="B15" s="1" t="s">
        <v>6</v>
      </c>
      <c r="C15" s="2">
        <v>12879.66</v>
      </c>
      <c r="D15" s="2">
        <f>2474.58+437.24</f>
        <v>2911.8199999999997</v>
      </c>
      <c r="E15" s="2">
        <f>C15-D15</f>
        <v>9967.84</v>
      </c>
      <c r="F15" s="2"/>
      <c r="G15" s="1" t="s">
        <v>102</v>
      </c>
      <c r="H15" s="1" t="s">
        <v>101</v>
      </c>
    </row>
    <row r="16" spans="1:8" ht="12.75" outlineLevel="2">
      <c r="A16" s="1" t="s">
        <v>5</v>
      </c>
      <c r="B16" s="1" t="s">
        <v>6</v>
      </c>
      <c r="C16" s="2">
        <v>13773.21</v>
      </c>
      <c r="D16" s="2">
        <f>5079.54+331.08</f>
        <v>5410.62</v>
      </c>
      <c r="E16" s="2">
        <f>C16-D16</f>
        <v>8362.59</v>
      </c>
      <c r="F16" s="2"/>
      <c r="G16" s="1" t="s">
        <v>102</v>
      </c>
      <c r="H16" s="1" t="s">
        <v>101</v>
      </c>
    </row>
    <row r="17" spans="1:8" ht="12.75" outlineLevel="2">
      <c r="A17" s="1" t="s">
        <v>171</v>
      </c>
      <c r="B17" s="1" t="s">
        <v>6</v>
      </c>
      <c r="C17" s="2">
        <v>1888.2</v>
      </c>
      <c r="D17" s="2"/>
      <c r="E17" s="2">
        <v>1888.2</v>
      </c>
      <c r="F17" s="2"/>
      <c r="G17" s="1" t="s">
        <v>102</v>
      </c>
      <c r="H17" s="1" t="s">
        <v>101</v>
      </c>
    </row>
    <row r="18" spans="1:7" ht="12.75" outlineLevel="1">
      <c r="A18" s="3" t="s">
        <v>176</v>
      </c>
      <c r="B18" s="1"/>
      <c r="C18" s="10">
        <f>SUBTOTAL(9,C14:C17)</f>
        <v>96091.46</v>
      </c>
      <c r="D18" s="10">
        <f>SUBTOTAL(9,D14:D17)</f>
        <v>29682.52</v>
      </c>
      <c r="E18" s="10">
        <f>SUBTOTAL(9,E14:E17)</f>
        <v>66408.93999999999</v>
      </c>
      <c r="F18" s="10"/>
      <c r="G18" s="1"/>
    </row>
    <row r="19" spans="1:8" ht="12.75" outlineLevel="2">
      <c r="A19" s="1" t="s">
        <v>5</v>
      </c>
      <c r="B19" s="1" t="s">
        <v>6</v>
      </c>
      <c r="C19" s="2">
        <v>23737.05</v>
      </c>
      <c r="D19" s="2">
        <f>9948.3+1739.53</f>
        <v>11687.83</v>
      </c>
      <c r="E19" s="2">
        <f>C19-D19</f>
        <v>12049.22</v>
      </c>
      <c r="F19" s="2"/>
      <c r="G19" s="1" t="s">
        <v>51</v>
      </c>
      <c r="H19" s="1" t="s">
        <v>52</v>
      </c>
    </row>
    <row r="20" spans="1:8" ht="12.75" outlineLevel="2">
      <c r="A20" s="1" t="s">
        <v>5</v>
      </c>
      <c r="B20" s="1" t="s">
        <v>6</v>
      </c>
      <c r="C20" s="2">
        <v>18979.49</v>
      </c>
      <c r="D20" s="2">
        <f>8272.7+1716.79</f>
        <v>9989.490000000002</v>
      </c>
      <c r="E20" s="2">
        <f>C20-D20</f>
        <v>8990</v>
      </c>
      <c r="F20" s="2"/>
      <c r="G20" s="1" t="s">
        <v>51</v>
      </c>
      <c r="H20" s="1" t="s">
        <v>52</v>
      </c>
    </row>
    <row r="21" spans="1:7" ht="12.75" outlineLevel="1">
      <c r="A21" s="3" t="s">
        <v>177</v>
      </c>
      <c r="B21" s="1"/>
      <c r="C21" s="10">
        <f>SUBTOTAL(9,C19:C20)</f>
        <v>42716.54</v>
      </c>
      <c r="D21" s="10">
        <f>SUBTOTAL(9,D19:D20)</f>
        <v>21677.32</v>
      </c>
      <c r="E21" s="10">
        <f>SUBTOTAL(9,E19:E20)</f>
        <v>21039.22</v>
      </c>
      <c r="F21" s="10"/>
      <c r="G21" s="1"/>
    </row>
    <row r="22" spans="1:8" ht="12.75" outlineLevel="2">
      <c r="A22" s="1" t="s">
        <v>5</v>
      </c>
      <c r="B22" s="1" t="s">
        <v>6</v>
      </c>
      <c r="C22" s="2">
        <v>8366.08</v>
      </c>
      <c r="D22" s="2">
        <f>3406.13+485.14</f>
        <v>3891.27</v>
      </c>
      <c r="E22" s="2">
        <f>C22-D22</f>
        <v>4474.8099999999995</v>
      </c>
      <c r="F22" s="2"/>
      <c r="G22" s="1" t="s">
        <v>86</v>
      </c>
      <c r="H22" s="1" t="s">
        <v>85</v>
      </c>
    </row>
    <row r="23" spans="1:8" ht="12.75" outlineLevel="2">
      <c r="A23" s="1" t="s">
        <v>5</v>
      </c>
      <c r="B23" s="1" t="s">
        <v>6</v>
      </c>
      <c r="C23" s="2">
        <v>9557.35</v>
      </c>
      <c r="D23" s="2">
        <f>3620.49+418.82</f>
        <v>4039.31</v>
      </c>
      <c r="E23" s="2">
        <f>C23-D23</f>
        <v>5518.040000000001</v>
      </c>
      <c r="F23" s="2"/>
      <c r="G23" s="1" t="s">
        <v>86</v>
      </c>
      <c r="H23" s="1" t="s">
        <v>85</v>
      </c>
    </row>
    <row r="24" spans="1:7" ht="12.75" outlineLevel="1">
      <c r="A24" s="3" t="s">
        <v>178</v>
      </c>
      <c r="B24" s="1"/>
      <c r="C24" s="10">
        <f>SUBTOTAL(9,C22:C23)</f>
        <v>17923.43</v>
      </c>
      <c r="D24" s="10">
        <f>SUBTOTAL(9,D22:D23)</f>
        <v>7930.58</v>
      </c>
      <c r="E24" s="10">
        <f>SUBTOTAL(9,E22:E23)</f>
        <v>9992.85</v>
      </c>
      <c r="F24" s="10"/>
      <c r="G24" s="1"/>
    </row>
    <row r="25" spans="1:8" ht="12.75" outlineLevel="2">
      <c r="A25" s="1" t="s">
        <v>5</v>
      </c>
      <c r="B25" s="1" t="s">
        <v>6</v>
      </c>
      <c r="C25" s="2">
        <v>40146.5</v>
      </c>
      <c r="D25" s="2">
        <v>12373.22</v>
      </c>
      <c r="E25" s="2">
        <f>C25-D25</f>
        <v>27773.28</v>
      </c>
      <c r="F25" s="2"/>
      <c r="G25" s="1" t="s">
        <v>110</v>
      </c>
      <c r="H25" s="1" t="s">
        <v>109</v>
      </c>
    </row>
    <row r="26" spans="1:8" ht="12.75" outlineLevel="2">
      <c r="A26" s="1" t="s">
        <v>171</v>
      </c>
      <c r="B26" s="1" t="s">
        <v>6</v>
      </c>
      <c r="C26" s="2">
        <v>4116.68</v>
      </c>
      <c r="D26" s="2"/>
      <c r="E26" s="2">
        <v>4116.68</v>
      </c>
      <c r="F26" s="2"/>
      <c r="G26" s="1" t="s">
        <v>110</v>
      </c>
      <c r="H26" s="1" t="s">
        <v>109</v>
      </c>
    </row>
    <row r="27" spans="1:7" ht="12.75" outlineLevel="1">
      <c r="A27" s="3" t="s">
        <v>179</v>
      </c>
      <c r="B27" s="1"/>
      <c r="C27" s="10">
        <f>SUBTOTAL(9,C25:C26)</f>
        <v>44263.18</v>
      </c>
      <c r="D27" s="10">
        <f>SUBTOTAL(9,D25:D26)</f>
        <v>12373.22</v>
      </c>
      <c r="E27" s="10">
        <f>SUBTOTAL(9,E25:E26)</f>
        <v>31889.96</v>
      </c>
      <c r="F27" s="10"/>
      <c r="G27" s="1"/>
    </row>
    <row r="28" spans="1:8" ht="12.75" outlineLevel="2">
      <c r="A28" s="1" t="s">
        <v>5</v>
      </c>
      <c r="B28" s="1" t="s">
        <v>6</v>
      </c>
      <c r="C28" s="2">
        <v>78776.95</v>
      </c>
      <c r="D28" s="2">
        <v>31850.51</v>
      </c>
      <c r="E28" s="2">
        <f>C28-D28</f>
        <v>46926.44</v>
      </c>
      <c r="F28" s="2"/>
      <c r="G28" s="1" t="s">
        <v>93</v>
      </c>
      <c r="H28" s="1" t="s">
        <v>94</v>
      </c>
    </row>
    <row r="29" spans="1:7" ht="12.75" outlineLevel="1">
      <c r="A29" s="3" t="s">
        <v>180</v>
      </c>
      <c r="B29" s="1"/>
      <c r="C29" s="10">
        <f>SUBTOTAL(9,C28:C28)</f>
        <v>78776.95</v>
      </c>
      <c r="D29" s="10">
        <f>SUBTOTAL(9,D28:D28)</f>
        <v>31850.51</v>
      </c>
      <c r="E29" s="10">
        <f>SUBTOTAL(9,E28:E28)</f>
        <v>46926.44</v>
      </c>
      <c r="F29" s="10"/>
      <c r="G29" s="1"/>
    </row>
    <row r="30" spans="1:8" ht="12.75" outlineLevel="2">
      <c r="A30" s="1" t="s">
        <v>5</v>
      </c>
      <c r="B30" s="1" t="s">
        <v>6</v>
      </c>
      <c r="C30" s="2">
        <v>35168.24</v>
      </c>
      <c r="D30" s="2">
        <f>12425.66+2089.23</f>
        <v>14514.89</v>
      </c>
      <c r="E30" s="2">
        <f>C30-D30</f>
        <v>20653.35</v>
      </c>
      <c r="F30" s="2"/>
      <c r="G30" s="1" t="s">
        <v>64</v>
      </c>
      <c r="H30" s="1" t="s">
        <v>63</v>
      </c>
    </row>
    <row r="31" spans="1:7" ht="12.75" outlineLevel="1">
      <c r="A31" s="3" t="s">
        <v>181</v>
      </c>
      <c r="B31" s="1"/>
      <c r="C31" s="10">
        <f>SUBTOTAL(9,C30:C30)</f>
        <v>35168.24</v>
      </c>
      <c r="D31" s="10">
        <f>SUBTOTAL(9,D30:D30)</f>
        <v>14514.89</v>
      </c>
      <c r="E31" s="10">
        <f>SUBTOTAL(9,E30:E30)</f>
        <v>20653.35</v>
      </c>
      <c r="F31" s="10"/>
      <c r="G31" s="1"/>
    </row>
    <row r="32" spans="1:8" ht="12.75" outlineLevel="2">
      <c r="A32" s="1" t="s">
        <v>5</v>
      </c>
      <c r="B32" s="1" t="s">
        <v>6</v>
      </c>
      <c r="C32" s="2">
        <v>27733.86</v>
      </c>
      <c r="D32" s="2">
        <f>11760.16+2133.13</f>
        <v>13893.29</v>
      </c>
      <c r="E32" s="2">
        <f>C32-D32</f>
        <v>13840.57</v>
      </c>
      <c r="F32" s="2"/>
      <c r="G32" s="1" t="s">
        <v>29</v>
      </c>
      <c r="H32" s="1" t="s">
        <v>30</v>
      </c>
    </row>
    <row r="33" spans="1:7" ht="12.75" outlineLevel="1">
      <c r="A33" s="3" t="s">
        <v>182</v>
      </c>
      <c r="B33" s="1"/>
      <c r="C33" s="10">
        <f>SUBTOTAL(9,C32:C32)</f>
        <v>27733.86</v>
      </c>
      <c r="D33" s="10">
        <f>SUBTOTAL(9,D32:D32)</f>
        <v>13893.29</v>
      </c>
      <c r="E33" s="10">
        <f>SUBTOTAL(9,E32:E32)</f>
        <v>13840.57</v>
      </c>
      <c r="F33" s="10"/>
      <c r="G33" s="1"/>
    </row>
    <row r="34" spans="1:8" ht="12.75" outlineLevel="2">
      <c r="A34" s="1" t="s">
        <v>5</v>
      </c>
      <c r="B34" s="1" t="s">
        <v>6</v>
      </c>
      <c r="C34" s="2">
        <v>9907.33</v>
      </c>
      <c r="D34" s="2">
        <f>2756.14+269.32</f>
        <v>3025.46</v>
      </c>
      <c r="E34" s="2">
        <f>C34-D34</f>
        <v>6881.87</v>
      </c>
      <c r="F34" s="2"/>
      <c r="G34" s="1" t="s">
        <v>151</v>
      </c>
      <c r="H34" s="1" t="s">
        <v>152</v>
      </c>
    </row>
    <row r="35" spans="1:7" ht="12.75" outlineLevel="1">
      <c r="A35" s="3" t="s">
        <v>183</v>
      </c>
      <c r="B35" s="1"/>
      <c r="C35" s="10">
        <f>SUBTOTAL(9,C34:C34)</f>
        <v>9907.33</v>
      </c>
      <c r="D35" s="10">
        <f>SUBTOTAL(9,D34:D34)</f>
        <v>3025.46</v>
      </c>
      <c r="E35" s="10">
        <f>SUBTOTAL(9,E34:E34)</f>
        <v>6881.87</v>
      </c>
      <c r="F35" s="10"/>
      <c r="G35" s="1"/>
    </row>
    <row r="36" spans="1:8" ht="12.75" outlineLevel="2">
      <c r="A36" s="1" t="s">
        <v>5</v>
      </c>
      <c r="B36" s="1" t="s">
        <v>6</v>
      </c>
      <c r="C36" s="2">
        <v>33891.48</v>
      </c>
      <c r="D36" s="2">
        <f>10271.31+1451.78</f>
        <v>11723.09</v>
      </c>
      <c r="E36" s="2">
        <f>C36-D36</f>
        <v>22168.390000000003</v>
      </c>
      <c r="F36" s="2"/>
      <c r="G36" s="1" t="s">
        <v>72</v>
      </c>
      <c r="H36" s="1" t="s">
        <v>71</v>
      </c>
    </row>
    <row r="37" spans="1:8" ht="12.75" outlineLevel="2">
      <c r="A37" s="1" t="s">
        <v>5</v>
      </c>
      <c r="B37" s="1" t="s">
        <v>6</v>
      </c>
      <c r="C37" s="2">
        <v>93956.18</v>
      </c>
      <c r="D37" s="2">
        <f>8620.33+1505.68</f>
        <v>10126.01</v>
      </c>
      <c r="E37" s="2">
        <f>C37-D37</f>
        <v>83830.17</v>
      </c>
      <c r="F37" s="2"/>
      <c r="G37" s="1" t="s">
        <v>72</v>
      </c>
      <c r="H37" s="1" t="s">
        <v>71</v>
      </c>
    </row>
    <row r="38" spans="1:8" ht="12.75" outlineLevel="2">
      <c r="A38" s="1" t="s">
        <v>5</v>
      </c>
      <c r="B38" s="1" t="s">
        <v>6</v>
      </c>
      <c r="C38" s="2">
        <v>14773.79</v>
      </c>
      <c r="D38" s="2">
        <f>4292.75+526.33</f>
        <v>4819.08</v>
      </c>
      <c r="E38" s="2">
        <f>C38-D38</f>
        <v>9954.710000000001</v>
      </c>
      <c r="F38" s="2"/>
      <c r="G38" s="1" t="s">
        <v>72</v>
      </c>
      <c r="H38" s="1" t="s">
        <v>71</v>
      </c>
    </row>
    <row r="39" spans="1:8" ht="12.75" outlineLevel="2">
      <c r="A39" s="1" t="s">
        <v>5</v>
      </c>
      <c r="B39" s="1" t="s">
        <v>6</v>
      </c>
      <c r="C39" s="2">
        <v>35938.25</v>
      </c>
      <c r="D39" s="2">
        <v>4831.96</v>
      </c>
      <c r="E39" s="2">
        <f>C39-D39</f>
        <v>31106.29</v>
      </c>
      <c r="F39" s="2"/>
      <c r="G39" s="1" t="s">
        <v>72</v>
      </c>
      <c r="H39" s="1" t="s">
        <v>71</v>
      </c>
    </row>
    <row r="40" spans="1:8" ht="12.75" outlineLevel="2">
      <c r="A40" s="1" t="s">
        <v>5</v>
      </c>
      <c r="B40" s="1" t="s">
        <v>6</v>
      </c>
      <c r="C40" s="2">
        <v>5064.21</v>
      </c>
      <c r="D40" s="2">
        <f>1789.52+232.15</f>
        <v>2021.67</v>
      </c>
      <c r="E40" s="2">
        <f>C40-D40</f>
        <v>3042.54</v>
      </c>
      <c r="F40" s="2"/>
      <c r="G40" s="1" t="s">
        <v>72</v>
      </c>
      <c r="H40" s="1" t="s">
        <v>71</v>
      </c>
    </row>
    <row r="41" spans="1:8" ht="12.75" outlineLevel="2">
      <c r="A41" s="1" t="s">
        <v>171</v>
      </c>
      <c r="B41" s="1" t="s">
        <v>6</v>
      </c>
      <c r="C41" s="2">
        <v>45817.85</v>
      </c>
      <c r="D41" s="2"/>
      <c r="E41" s="2">
        <v>45817.85</v>
      </c>
      <c r="F41" s="2"/>
      <c r="G41" s="1" t="s">
        <v>72</v>
      </c>
      <c r="H41" s="1" t="s">
        <v>71</v>
      </c>
    </row>
    <row r="42" spans="1:7" ht="12.75" outlineLevel="1">
      <c r="A42" s="3" t="s">
        <v>184</v>
      </c>
      <c r="B42" s="1"/>
      <c r="C42" s="10">
        <f>SUBTOTAL(9,C36:C41)</f>
        <v>229441.76</v>
      </c>
      <c r="D42" s="10">
        <f>SUBTOTAL(9,D36:D41)</f>
        <v>33521.81</v>
      </c>
      <c r="E42" s="10">
        <f>SUBTOTAL(9,E36:E41)</f>
        <v>195919.95</v>
      </c>
      <c r="F42" s="10"/>
      <c r="G42" s="1"/>
    </row>
    <row r="43" spans="1:8" ht="12.75" outlineLevel="2">
      <c r="A43" s="1" t="s">
        <v>5</v>
      </c>
      <c r="B43" s="1" t="s">
        <v>6</v>
      </c>
      <c r="C43" s="2">
        <v>7092.94</v>
      </c>
      <c r="D43" s="2">
        <f>1969.65+193.21</f>
        <v>2162.86</v>
      </c>
      <c r="E43" s="2">
        <f>C43-D43</f>
        <v>4930.08</v>
      </c>
      <c r="F43" s="2"/>
      <c r="G43" s="1" t="s">
        <v>66</v>
      </c>
      <c r="H43" s="1" t="s">
        <v>65</v>
      </c>
    </row>
    <row r="44" spans="1:8" ht="12.75" outlineLevel="2">
      <c r="A44" s="1" t="s">
        <v>5</v>
      </c>
      <c r="B44" s="1" t="s">
        <v>6</v>
      </c>
      <c r="C44" s="2">
        <v>1724.83</v>
      </c>
      <c r="D44" s="2">
        <f>781.05+62.92</f>
        <v>843.9699999999999</v>
      </c>
      <c r="E44" s="2">
        <f>C44-D44</f>
        <v>880.86</v>
      </c>
      <c r="F44" s="2"/>
      <c r="G44" s="1" t="s">
        <v>66</v>
      </c>
      <c r="H44" s="1" t="s">
        <v>65</v>
      </c>
    </row>
    <row r="45" spans="1:7" ht="12.75" outlineLevel="1">
      <c r="A45" s="3" t="s">
        <v>185</v>
      </c>
      <c r="B45" s="1"/>
      <c r="C45" s="10">
        <f>SUBTOTAL(9,C43:C44)</f>
        <v>8817.77</v>
      </c>
      <c r="D45" s="10">
        <f>SUBTOTAL(9,D43:D44)</f>
        <v>3006.83</v>
      </c>
      <c r="E45" s="10">
        <f>SUBTOTAL(9,E43:E44)</f>
        <v>5810.94</v>
      </c>
      <c r="F45" s="10"/>
      <c r="G45" s="1"/>
    </row>
    <row r="46" spans="1:8" ht="12.75" outlineLevel="2">
      <c r="A46" s="1" t="s">
        <v>5</v>
      </c>
      <c r="B46" s="1" t="s">
        <v>6</v>
      </c>
      <c r="C46" s="2">
        <v>63874.78</v>
      </c>
      <c r="D46" s="2">
        <v>17405</v>
      </c>
      <c r="E46" s="2">
        <f aca="true" t="shared" si="0" ref="E46:E54">C46-D46</f>
        <v>46469.78</v>
      </c>
      <c r="F46" s="2"/>
      <c r="G46" s="1" t="s">
        <v>59</v>
      </c>
      <c r="H46" s="1" t="s">
        <v>60</v>
      </c>
    </row>
    <row r="47" spans="1:8" ht="12.75" outlineLevel="2">
      <c r="A47" s="1" t="s">
        <v>5</v>
      </c>
      <c r="B47" s="1" t="s">
        <v>6</v>
      </c>
      <c r="C47" s="2">
        <v>86233.97</v>
      </c>
      <c r="D47" s="2">
        <v>23217.56</v>
      </c>
      <c r="E47" s="2">
        <f t="shared" si="0"/>
        <v>63016.41</v>
      </c>
      <c r="F47" s="2"/>
      <c r="G47" s="1" t="s">
        <v>59</v>
      </c>
      <c r="H47" s="1" t="s">
        <v>60</v>
      </c>
    </row>
    <row r="48" spans="1:8" ht="12.75" outlineLevel="2">
      <c r="A48" s="1" t="s">
        <v>5</v>
      </c>
      <c r="B48" s="1" t="s">
        <v>6</v>
      </c>
      <c r="C48" s="2">
        <v>83369.07</v>
      </c>
      <c r="D48" s="2">
        <v>23068.53</v>
      </c>
      <c r="E48" s="2">
        <f t="shared" si="0"/>
        <v>60300.54000000001</v>
      </c>
      <c r="F48" s="2"/>
      <c r="G48" s="1" t="s">
        <v>59</v>
      </c>
      <c r="H48" s="1" t="s">
        <v>60</v>
      </c>
    </row>
    <row r="49" spans="1:8" ht="12.75" outlineLevel="2">
      <c r="A49" s="1" t="s">
        <v>5</v>
      </c>
      <c r="B49" s="1" t="s">
        <v>6</v>
      </c>
      <c r="C49" s="2">
        <v>47188.88</v>
      </c>
      <c r="D49" s="2">
        <v>15690.03</v>
      </c>
      <c r="E49" s="2">
        <f t="shared" si="0"/>
        <v>31498.85</v>
      </c>
      <c r="F49" s="2"/>
      <c r="G49" s="1" t="s">
        <v>59</v>
      </c>
      <c r="H49" s="1" t="s">
        <v>60</v>
      </c>
    </row>
    <row r="50" spans="1:8" ht="12.75" outlineLevel="2">
      <c r="A50" s="1" t="s">
        <v>5</v>
      </c>
      <c r="B50" s="1" t="s">
        <v>6</v>
      </c>
      <c r="C50" s="2">
        <v>67842.68</v>
      </c>
      <c r="D50" s="2">
        <v>25532.14</v>
      </c>
      <c r="E50" s="2">
        <f t="shared" si="0"/>
        <v>42310.53999999999</v>
      </c>
      <c r="F50" s="2"/>
      <c r="G50" s="1" t="s">
        <v>59</v>
      </c>
      <c r="H50" s="1" t="s">
        <v>60</v>
      </c>
    </row>
    <row r="51" spans="1:8" ht="12.75" outlineLevel="2">
      <c r="A51" s="1" t="s">
        <v>5</v>
      </c>
      <c r="B51" s="1" t="s">
        <v>6</v>
      </c>
      <c r="C51" s="2">
        <v>65514.17</v>
      </c>
      <c r="D51" s="2">
        <v>24333.38</v>
      </c>
      <c r="E51" s="2">
        <f t="shared" si="0"/>
        <v>41180.78999999999</v>
      </c>
      <c r="F51" s="2"/>
      <c r="G51" s="1" t="s">
        <v>59</v>
      </c>
      <c r="H51" s="1" t="s">
        <v>60</v>
      </c>
    </row>
    <row r="52" spans="1:8" ht="12.75" outlineLevel="2">
      <c r="A52" s="1" t="s">
        <v>5</v>
      </c>
      <c r="B52" s="1" t="s">
        <v>6</v>
      </c>
      <c r="C52" s="2">
        <v>33820.21</v>
      </c>
      <c r="D52" s="2">
        <v>13437.36</v>
      </c>
      <c r="E52" s="2">
        <f t="shared" si="0"/>
        <v>20382.85</v>
      </c>
      <c r="F52" s="2"/>
      <c r="G52" s="1" t="s">
        <v>59</v>
      </c>
      <c r="H52" s="1" t="s">
        <v>60</v>
      </c>
    </row>
    <row r="53" spans="1:8" ht="12.75" outlineLevel="2">
      <c r="A53" s="1" t="s">
        <v>5</v>
      </c>
      <c r="B53" s="1" t="s">
        <v>6</v>
      </c>
      <c r="C53" s="2">
        <v>142995.89</v>
      </c>
      <c r="D53" s="2">
        <v>98784.52</v>
      </c>
      <c r="E53" s="2">
        <f t="shared" si="0"/>
        <v>44211.37000000001</v>
      </c>
      <c r="F53" s="2"/>
      <c r="G53" s="1" t="s">
        <v>59</v>
      </c>
      <c r="H53" s="1" t="s">
        <v>60</v>
      </c>
    </row>
    <row r="54" spans="1:8" ht="12.75" outlineLevel="2">
      <c r="A54" s="1" t="s">
        <v>5</v>
      </c>
      <c r="B54" s="1" t="s">
        <v>6</v>
      </c>
      <c r="C54" s="2">
        <v>163858.54</v>
      </c>
      <c r="D54" s="2">
        <v>42623.32</v>
      </c>
      <c r="E54" s="2">
        <f t="shared" si="0"/>
        <v>121235.22</v>
      </c>
      <c r="F54" s="2"/>
      <c r="G54" s="1" t="s">
        <v>59</v>
      </c>
      <c r="H54" s="1" t="s">
        <v>60</v>
      </c>
    </row>
    <row r="55" spans="1:8" ht="12.75" outlineLevel="2">
      <c r="A55" s="1" t="s">
        <v>171</v>
      </c>
      <c r="B55" s="1" t="s">
        <v>6</v>
      </c>
      <c r="C55" s="2">
        <v>159311.93</v>
      </c>
      <c r="D55" s="2"/>
      <c r="E55" s="2">
        <v>159311.93</v>
      </c>
      <c r="F55" s="2"/>
      <c r="G55" s="1" t="s">
        <v>59</v>
      </c>
      <c r="H55" s="1" t="s">
        <v>60</v>
      </c>
    </row>
    <row r="56" spans="1:8" ht="12.75" outlineLevel="2">
      <c r="A56" s="1" t="s">
        <v>171</v>
      </c>
      <c r="B56" s="1" t="s">
        <v>6</v>
      </c>
      <c r="C56" s="2">
        <v>18883.07</v>
      </c>
      <c r="D56" s="2"/>
      <c r="E56" s="2">
        <v>18883.07</v>
      </c>
      <c r="F56" s="2"/>
      <c r="G56" s="1" t="s">
        <v>59</v>
      </c>
      <c r="H56" s="1" t="s">
        <v>60</v>
      </c>
    </row>
    <row r="57" spans="1:8" ht="12.75" outlineLevel="2">
      <c r="A57" s="1" t="s">
        <v>171</v>
      </c>
      <c r="B57" s="1" t="s">
        <v>6</v>
      </c>
      <c r="C57" s="2">
        <v>4106.56</v>
      </c>
      <c r="D57" s="2"/>
      <c r="E57" s="2">
        <v>4106.56</v>
      </c>
      <c r="F57" s="2"/>
      <c r="G57" s="1" t="s">
        <v>59</v>
      </c>
      <c r="H57" s="1" t="s">
        <v>60</v>
      </c>
    </row>
    <row r="58" spans="1:8" ht="12.75" outlineLevel="2">
      <c r="A58" s="1" t="s">
        <v>171</v>
      </c>
      <c r="B58" s="1" t="s">
        <v>6</v>
      </c>
      <c r="C58" s="2">
        <v>5094.44</v>
      </c>
      <c r="D58" s="2"/>
      <c r="E58" s="2">
        <v>5094.44</v>
      </c>
      <c r="F58" s="2"/>
      <c r="G58" s="1" t="s">
        <v>59</v>
      </c>
      <c r="H58" s="1" t="s">
        <v>60</v>
      </c>
    </row>
    <row r="59" spans="1:8" ht="12.75" outlineLevel="2">
      <c r="A59" s="1" t="s">
        <v>171</v>
      </c>
      <c r="B59" s="1" t="s">
        <v>6</v>
      </c>
      <c r="C59" s="2">
        <v>169.36</v>
      </c>
      <c r="D59" s="2"/>
      <c r="E59" s="2">
        <v>169.36</v>
      </c>
      <c r="F59" s="2"/>
      <c r="G59" s="1" t="s">
        <v>59</v>
      </c>
      <c r="H59" s="1" t="s">
        <v>60</v>
      </c>
    </row>
    <row r="60" spans="1:8" ht="12.75" outlineLevel="2">
      <c r="A60" s="1" t="s">
        <v>171</v>
      </c>
      <c r="B60" s="1" t="s">
        <v>6</v>
      </c>
      <c r="C60" s="2">
        <v>17430.52</v>
      </c>
      <c r="D60" s="2"/>
      <c r="E60" s="2">
        <v>17430.52</v>
      </c>
      <c r="F60" s="2"/>
      <c r="G60" s="1" t="s">
        <v>59</v>
      </c>
      <c r="H60" s="1" t="s">
        <v>60</v>
      </c>
    </row>
    <row r="61" spans="1:8" ht="12.75" outlineLevel="2">
      <c r="A61" s="1" t="s">
        <v>171</v>
      </c>
      <c r="B61" s="1" t="s">
        <v>6</v>
      </c>
      <c r="C61" s="2">
        <v>983.38</v>
      </c>
      <c r="D61" s="2"/>
      <c r="E61" s="2">
        <v>983.38</v>
      </c>
      <c r="F61" s="2"/>
      <c r="G61" s="1" t="s">
        <v>59</v>
      </c>
      <c r="H61" s="1" t="s">
        <v>60</v>
      </c>
    </row>
    <row r="62" spans="1:8" ht="12.75" outlineLevel="2">
      <c r="A62" s="1" t="s">
        <v>171</v>
      </c>
      <c r="B62" s="1" t="s">
        <v>6</v>
      </c>
      <c r="C62" s="2">
        <v>20472.43</v>
      </c>
      <c r="D62" s="2"/>
      <c r="E62" s="2">
        <v>20472.43</v>
      </c>
      <c r="F62" s="2"/>
      <c r="G62" s="1" t="s">
        <v>59</v>
      </c>
      <c r="H62" s="1" t="s">
        <v>60</v>
      </c>
    </row>
    <row r="63" spans="1:8" ht="12.75" outlineLevel="2">
      <c r="A63" s="1" t="s">
        <v>171</v>
      </c>
      <c r="B63" s="1" t="s">
        <v>6</v>
      </c>
      <c r="C63" s="2">
        <v>3962.38</v>
      </c>
      <c r="D63" s="2"/>
      <c r="E63" s="2">
        <v>3962.38</v>
      </c>
      <c r="F63" s="2"/>
      <c r="G63" s="1" t="s">
        <v>59</v>
      </c>
      <c r="H63" s="1" t="s">
        <v>60</v>
      </c>
    </row>
    <row r="64" spans="1:7" ht="12.75" outlineLevel="1">
      <c r="A64" s="3" t="s">
        <v>186</v>
      </c>
      <c r="B64" s="1"/>
      <c r="C64" s="10">
        <f>SUBTOTAL(9,C46:C63)</f>
        <v>985112.2600000001</v>
      </c>
      <c r="D64" s="10">
        <f>SUBTOTAL(9,D46:D63)</f>
        <v>284091.84</v>
      </c>
      <c r="E64" s="10">
        <f>SUBTOTAL(9,E46:E63)</f>
        <v>701020.42</v>
      </c>
      <c r="F64" s="10"/>
      <c r="G64" s="1"/>
    </row>
    <row r="65" spans="1:8" ht="12.75" outlineLevel="2">
      <c r="A65" s="1" t="s">
        <v>5</v>
      </c>
      <c r="B65" s="1" t="s">
        <v>6</v>
      </c>
      <c r="C65" s="2">
        <v>27746.06</v>
      </c>
      <c r="D65" s="2">
        <f>11840.19+1332.59</f>
        <v>13172.78</v>
      </c>
      <c r="E65" s="2">
        <f>C65-D65</f>
        <v>14573.28</v>
      </c>
      <c r="F65" s="2"/>
      <c r="G65" s="1" t="s">
        <v>31</v>
      </c>
      <c r="H65" s="1" t="s">
        <v>32</v>
      </c>
    </row>
    <row r="66" spans="1:7" ht="12.75" outlineLevel="1">
      <c r="A66" s="3" t="s">
        <v>187</v>
      </c>
      <c r="B66" s="1"/>
      <c r="C66" s="10">
        <f>SUBTOTAL(9,C65:C65)</f>
        <v>27746.06</v>
      </c>
      <c r="D66" s="10">
        <f>SUBTOTAL(9,D65:D65)</f>
        <v>13172.78</v>
      </c>
      <c r="E66" s="10">
        <f>SUBTOTAL(9,E65:E65)</f>
        <v>14573.28</v>
      </c>
      <c r="F66" s="10"/>
      <c r="G66" s="1"/>
    </row>
    <row r="67" spans="1:8" ht="12.75" outlineLevel="2">
      <c r="A67" s="1" t="s">
        <v>5</v>
      </c>
      <c r="B67" s="1" t="s">
        <v>6</v>
      </c>
      <c r="C67" s="2">
        <v>5032.69</v>
      </c>
      <c r="D67" s="2">
        <v>1619.41</v>
      </c>
      <c r="E67" s="2">
        <f>C67-D67</f>
        <v>3413.2799999999997</v>
      </c>
      <c r="F67" s="2"/>
      <c r="G67" s="1" t="s">
        <v>56</v>
      </c>
      <c r="H67" s="1" t="s">
        <v>55</v>
      </c>
    </row>
    <row r="68" spans="1:8" ht="12.75" outlineLevel="2">
      <c r="A68" s="1" t="s">
        <v>171</v>
      </c>
      <c r="B68" s="1" t="s">
        <v>6</v>
      </c>
      <c r="C68" s="2">
        <v>830.4</v>
      </c>
      <c r="D68" s="2"/>
      <c r="E68" s="2">
        <v>830.4</v>
      </c>
      <c r="F68" s="2"/>
      <c r="G68" s="1" t="s">
        <v>56</v>
      </c>
      <c r="H68" s="1" t="s">
        <v>55</v>
      </c>
    </row>
    <row r="69" spans="1:7" ht="12.75" outlineLevel="1">
      <c r="A69" s="3" t="s">
        <v>188</v>
      </c>
      <c r="B69" s="1"/>
      <c r="C69" s="10">
        <f>SUBTOTAL(9,C67:C68)</f>
        <v>5863.089999999999</v>
      </c>
      <c r="D69" s="10">
        <f>SUBTOTAL(9,D67:D68)</f>
        <v>1619.41</v>
      </c>
      <c r="E69" s="10">
        <f>SUBTOTAL(9,E67:E68)</f>
        <v>4243.679999999999</v>
      </c>
      <c r="F69" s="10"/>
      <c r="G69" s="1"/>
    </row>
    <row r="70" spans="1:8" ht="12.75" outlineLevel="2">
      <c r="A70" s="1" t="s">
        <v>5</v>
      </c>
      <c r="B70" s="1" t="s">
        <v>6</v>
      </c>
      <c r="C70" s="2">
        <v>18510.91</v>
      </c>
      <c r="D70" s="2">
        <v>6708.87</v>
      </c>
      <c r="E70" s="2"/>
      <c r="F70" s="2">
        <f aca="true" t="shared" si="1" ref="F70:F76">C70-D70</f>
        <v>11802.04</v>
      </c>
      <c r="G70" s="1" t="s">
        <v>46</v>
      </c>
      <c r="H70" s="1" t="s">
        <v>45</v>
      </c>
    </row>
    <row r="71" spans="1:8" ht="12.75" outlineLevel="2">
      <c r="A71" s="1" t="s">
        <v>5</v>
      </c>
      <c r="B71" s="1" t="s">
        <v>6</v>
      </c>
      <c r="C71" s="2">
        <v>37319.56</v>
      </c>
      <c r="D71" s="2">
        <v>12472.95</v>
      </c>
      <c r="E71" s="2"/>
      <c r="F71" s="2">
        <f t="shared" si="1"/>
        <v>24846.609999999997</v>
      </c>
      <c r="G71" s="1" t="s">
        <v>46</v>
      </c>
      <c r="H71" s="1" t="s">
        <v>45</v>
      </c>
    </row>
    <row r="72" spans="1:8" ht="12.75" outlineLevel="2">
      <c r="A72" s="1" t="s">
        <v>5</v>
      </c>
      <c r="B72" s="1" t="s">
        <v>6</v>
      </c>
      <c r="C72" s="2">
        <v>13260.65</v>
      </c>
      <c r="D72" s="2">
        <v>4324.5</v>
      </c>
      <c r="E72" s="2"/>
      <c r="F72" s="2">
        <f t="shared" si="1"/>
        <v>8936.15</v>
      </c>
      <c r="G72" s="1" t="s">
        <v>46</v>
      </c>
      <c r="H72" s="1" t="s">
        <v>45</v>
      </c>
    </row>
    <row r="73" spans="1:8" ht="12.75" outlineLevel="2">
      <c r="A73" s="1" t="s">
        <v>5</v>
      </c>
      <c r="B73" s="1" t="s">
        <v>6</v>
      </c>
      <c r="C73" s="2">
        <v>19066.29</v>
      </c>
      <c r="D73" s="2">
        <v>6978.34</v>
      </c>
      <c r="E73" s="2"/>
      <c r="F73" s="2">
        <f t="shared" si="1"/>
        <v>12087.95</v>
      </c>
      <c r="G73" s="1" t="s">
        <v>46</v>
      </c>
      <c r="H73" s="1" t="s">
        <v>45</v>
      </c>
    </row>
    <row r="74" spans="1:8" ht="12.75" outlineLevel="2">
      <c r="A74" s="1" t="s">
        <v>5</v>
      </c>
      <c r="B74" s="1" t="s">
        <v>6</v>
      </c>
      <c r="C74" s="2">
        <v>11692.3</v>
      </c>
      <c r="D74" s="2">
        <v>4294.47</v>
      </c>
      <c r="E74" s="2"/>
      <c r="F74" s="2">
        <f t="shared" si="1"/>
        <v>7397.829999999999</v>
      </c>
      <c r="G74" s="1" t="s">
        <v>46</v>
      </c>
      <c r="H74" s="1" t="s">
        <v>45</v>
      </c>
    </row>
    <row r="75" spans="1:8" ht="12.75" outlineLevel="2">
      <c r="A75" s="1" t="s">
        <v>5</v>
      </c>
      <c r="B75" s="1" t="s">
        <v>6</v>
      </c>
      <c r="C75" s="2">
        <v>17218.24</v>
      </c>
      <c r="D75" s="2">
        <v>8081.94</v>
      </c>
      <c r="E75" s="2"/>
      <c r="F75" s="2">
        <f t="shared" si="1"/>
        <v>9136.300000000003</v>
      </c>
      <c r="G75" s="1" t="s">
        <v>46</v>
      </c>
      <c r="H75" s="1" t="s">
        <v>45</v>
      </c>
    </row>
    <row r="76" spans="1:8" ht="12.75" outlineLevel="2">
      <c r="A76" s="1" t="s">
        <v>5</v>
      </c>
      <c r="B76" s="1" t="s">
        <v>6</v>
      </c>
      <c r="C76" s="2">
        <v>9197.77</v>
      </c>
      <c r="D76" s="2">
        <v>3525.93</v>
      </c>
      <c r="E76" s="2"/>
      <c r="F76" s="2">
        <f t="shared" si="1"/>
        <v>5671.84</v>
      </c>
      <c r="G76" s="1" t="s">
        <v>46</v>
      </c>
      <c r="H76" s="1" t="s">
        <v>45</v>
      </c>
    </row>
    <row r="77" spans="1:8" ht="12.75" outlineLevel="2">
      <c r="A77" s="1" t="s">
        <v>171</v>
      </c>
      <c r="B77" s="1" t="s">
        <v>6</v>
      </c>
      <c r="C77" s="2">
        <v>10412.07</v>
      </c>
      <c r="D77" s="2"/>
      <c r="E77" s="2"/>
      <c r="F77" s="2">
        <v>10412.07</v>
      </c>
      <c r="G77" s="1" t="s">
        <v>46</v>
      </c>
      <c r="H77" s="1" t="s">
        <v>45</v>
      </c>
    </row>
    <row r="78" spans="1:7" ht="12.75" outlineLevel="1">
      <c r="A78" s="3" t="s">
        <v>189</v>
      </c>
      <c r="B78" s="1"/>
      <c r="C78" s="10">
        <f>SUBTOTAL(9,C70:C77)</f>
        <v>136677.79</v>
      </c>
      <c r="D78" s="10">
        <f>SUBTOTAL(9,D70:D77)</f>
        <v>46387</v>
      </c>
      <c r="E78" s="10">
        <f>SUBTOTAL(9,E70:E77)</f>
        <v>0</v>
      </c>
      <c r="F78" s="10">
        <f>SUBTOTAL(9,F70:F77)</f>
        <v>90290.79000000001</v>
      </c>
      <c r="G78" s="1"/>
    </row>
    <row r="79" spans="1:8" ht="12.75" outlineLevel="2">
      <c r="A79" s="1" t="s">
        <v>5</v>
      </c>
      <c r="B79" s="1" t="s">
        <v>6</v>
      </c>
      <c r="C79" s="2">
        <v>13273.41</v>
      </c>
      <c r="D79" s="2">
        <v>6822.87</v>
      </c>
      <c r="E79" s="2">
        <f>C79-D79</f>
        <v>6450.54</v>
      </c>
      <c r="F79" s="2"/>
      <c r="G79" s="1" t="s">
        <v>25</v>
      </c>
      <c r="H79" s="1" t="s">
        <v>26</v>
      </c>
    </row>
    <row r="80" spans="1:7" ht="12.75" outlineLevel="1">
      <c r="A80" s="3" t="s">
        <v>190</v>
      </c>
      <c r="B80" s="1"/>
      <c r="C80" s="10">
        <f>SUBTOTAL(9,C79:C79)</f>
        <v>13273.41</v>
      </c>
      <c r="D80" s="10">
        <f>SUBTOTAL(9,D79:D79)</f>
        <v>6822.87</v>
      </c>
      <c r="E80" s="10">
        <f>SUBTOTAL(9,E79:E79)</f>
        <v>6450.54</v>
      </c>
      <c r="F80" s="10"/>
      <c r="G80" s="1"/>
    </row>
    <row r="81" spans="1:8" ht="12.75" outlineLevel="2">
      <c r="A81" s="1" t="s">
        <v>5</v>
      </c>
      <c r="B81" s="1" t="s">
        <v>6</v>
      </c>
      <c r="C81" s="2">
        <v>16453.46</v>
      </c>
      <c r="D81" s="2">
        <v>6215.77</v>
      </c>
      <c r="E81" s="2">
        <f>C81-D81</f>
        <v>10237.689999999999</v>
      </c>
      <c r="F81" s="2"/>
      <c r="G81" s="1" t="s">
        <v>92</v>
      </c>
      <c r="H81" s="1" t="s">
        <v>91</v>
      </c>
    </row>
    <row r="82" spans="1:8" ht="12.75" outlineLevel="2">
      <c r="A82" s="1" t="s">
        <v>5</v>
      </c>
      <c r="B82" s="1" t="s">
        <v>6</v>
      </c>
      <c r="C82" s="2">
        <v>85080.08</v>
      </c>
      <c r="D82" s="2">
        <v>34909.26</v>
      </c>
      <c r="E82" s="2">
        <f>C82-D82</f>
        <v>50170.82</v>
      </c>
      <c r="F82" s="2"/>
      <c r="G82" s="1" t="s">
        <v>92</v>
      </c>
      <c r="H82" s="1" t="s">
        <v>91</v>
      </c>
    </row>
    <row r="83" spans="1:8" ht="12.75" outlineLevel="2">
      <c r="A83" s="1" t="s">
        <v>171</v>
      </c>
      <c r="B83" s="1" t="s">
        <v>6</v>
      </c>
      <c r="C83" s="2">
        <v>931</v>
      </c>
      <c r="D83" s="2"/>
      <c r="E83" s="2">
        <v>931</v>
      </c>
      <c r="F83" s="2"/>
      <c r="G83" s="1" t="s">
        <v>92</v>
      </c>
      <c r="H83" s="1" t="s">
        <v>91</v>
      </c>
    </row>
    <row r="84" spans="1:7" ht="12.75" outlineLevel="1">
      <c r="A84" s="3" t="s">
        <v>191</v>
      </c>
      <c r="B84" s="1"/>
      <c r="C84" s="10">
        <f>SUBTOTAL(9,C81:C83)</f>
        <v>102464.54000000001</v>
      </c>
      <c r="D84" s="10">
        <f>SUBTOTAL(9,D81:D83)</f>
        <v>41125.03</v>
      </c>
      <c r="E84" s="10">
        <f>SUBTOTAL(9,E81:E83)</f>
        <v>61339.509999999995</v>
      </c>
      <c r="F84" s="10"/>
      <c r="G84" s="1"/>
    </row>
    <row r="85" spans="1:8" ht="12.75" outlineLevel="2">
      <c r="A85" s="1" t="s">
        <v>5</v>
      </c>
      <c r="B85" s="1" t="s">
        <v>6</v>
      </c>
      <c r="C85" s="2">
        <v>85120.34</v>
      </c>
      <c r="D85" s="2">
        <v>28513.69</v>
      </c>
      <c r="E85" s="2">
        <f>C85-D85</f>
        <v>56606.649999999994</v>
      </c>
      <c r="F85" s="2"/>
      <c r="G85" s="1" t="s">
        <v>15</v>
      </c>
      <c r="H85" s="1" t="s">
        <v>16</v>
      </c>
    </row>
    <row r="86" spans="1:8" ht="12.75" outlineLevel="2">
      <c r="A86" s="1" t="s">
        <v>171</v>
      </c>
      <c r="B86" s="1" t="s">
        <v>6</v>
      </c>
      <c r="C86" s="2">
        <v>16482.24</v>
      </c>
      <c r="D86" s="2"/>
      <c r="E86" s="2">
        <v>16482.24</v>
      </c>
      <c r="F86" s="2"/>
      <c r="G86" s="1" t="s">
        <v>15</v>
      </c>
      <c r="H86" s="1" t="s">
        <v>16</v>
      </c>
    </row>
    <row r="87" spans="1:7" ht="12.75" outlineLevel="1">
      <c r="A87" s="3" t="s">
        <v>192</v>
      </c>
      <c r="B87" s="1"/>
      <c r="C87" s="10">
        <f>SUBTOTAL(9,C85:C86)</f>
        <v>101602.58</v>
      </c>
      <c r="D87" s="10">
        <f>SUBTOTAL(9,D85:D86)</f>
        <v>28513.69</v>
      </c>
      <c r="E87" s="10">
        <f>SUBTOTAL(9,E85:E86)</f>
        <v>73088.89</v>
      </c>
      <c r="F87" s="10"/>
      <c r="G87" s="1"/>
    </row>
    <row r="88" spans="1:8" ht="12.75" outlineLevel="2">
      <c r="A88" s="1" t="s">
        <v>5</v>
      </c>
      <c r="B88" s="1" t="s">
        <v>6</v>
      </c>
      <c r="C88" s="2">
        <v>34337.32</v>
      </c>
      <c r="D88" s="2">
        <v>1032.73</v>
      </c>
      <c r="E88" s="2">
        <f>C88-D88</f>
        <v>33304.59</v>
      </c>
      <c r="F88" s="2"/>
      <c r="G88" s="1" t="s">
        <v>157</v>
      </c>
      <c r="H88" s="1" t="s">
        <v>158</v>
      </c>
    </row>
    <row r="89" spans="1:7" ht="12.75" outlineLevel="1">
      <c r="A89" s="3" t="s">
        <v>193</v>
      </c>
      <c r="B89" s="1"/>
      <c r="C89" s="10">
        <f>SUBTOTAL(9,C88:C88)</f>
        <v>34337.32</v>
      </c>
      <c r="D89" s="10">
        <f>SUBTOTAL(9,D88:D88)</f>
        <v>1032.73</v>
      </c>
      <c r="E89" s="10">
        <f>SUBTOTAL(9,E88:E88)</f>
        <v>33304.59</v>
      </c>
      <c r="F89" s="10"/>
      <c r="G89" s="1"/>
    </row>
    <row r="90" spans="1:8" ht="12.75" outlineLevel="2">
      <c r="A90" s="1" t="s">
        <v>5</v>
      </c>
      <c r="B90" s="1" t="s">
        <v>6</v>
      </c>
      <c r="C90" s="2">
        <v>16726.87</v>
      </c>
      <c r="D90" s="2">
        <v>5119.38</v>
      </c>
      <c r="E90" s="2">
        <f>C90-D90</f>
        <v>11607.489999999998</v>
      </c>
      <c r="F90" s="2"/>
      <c r="G90" s="1" t="s">
        <v>41</v>
      </c>
      <c r="H90" s="1" t="s">
        <v>42</v>
      </c>
    </row>
    <row r="91" spans="1:8" ht="12.75" outlineLevel="2">
      <c r="A91" s="1" t="s">
        <v>5</v>
      </c>
      <c r="B91" s="1" t="s">
        <v>6</v>
      </c>
      <c r="C91" s="2">
        <v>7048.52</v>
      </c>
      <c r="D91" s="2">
        <v>2520.1</v>
      </c>
      <c r="E91" s="2">
        <f>C91-D91</f>
        <v>4528.42</v>
      </c>
      <c r="F91" s="2"/>
      <c r="G91" s="1" t="s">
        <v>41</v>
      </c>
      <c r="H91" s="1" t="s">
        <v>42</v>
      </c>
    </row>
    <row r="92" spans="1:8" ht="12.75" outlineLevel="2">
      <c r="A92" s="1" t="s">
        <v>5</v>
      </c>
      <c r="B92" s="1" t="s">
        <v>6</v>
      </c>
      <c r="C92" s="2">
        <v>9033.91</v>
      </c>
      <c r="D92" s="2">
        <v>3477.63</v>
      </c>
      <c r="E92" s="2">
        <f>C92-D92</f>
        <v>5556.28</v>
      </c>
      <c r="F92" s="2"/>
      <c r="G92" s="1" t="s">
        <v>41</v>
      </c>
      <c r="H92" s="1" t="s">
        <v>42</v>
      </c>
    </row>
    <row r="93" spans="1:7" ht="12.75" outlineLevel="1">
      <c r="A93" s="3" t="s">
        <v>194</v>
      </c>
      <c r="B93" s="1"/>
      <c r="C93" s="10">
        <f>SUBTOTAL(9,C90:C92)</f>
        <v>32809.3</v>
      </c>
      <c r="D93" s="10">
        <f>SUBTOTAL(9,D90:D92)</f>
        <v>11117.11</v>
      </c>
      <c r="E93" s="10">
        <f>SUBTOTAL(9,E90:E92)</f>
        <v>21692.19</v>
      </c>
      <c r="F93" s="10"/>
      <c r="G93" s="1"/>
    </row>
    <row r="94" spans="1:8" ht="12.75" outlineLevel="2">
      <c r="A94" s="1" t="s">
        <v>5</v>
      </c>
      <c r="B94" s="1" t="s">
        <v>6</v>
      </c>
      <c r="C94" s="2">
        <v>54737.94</v>
      </c>
      <c r="D94" s="2">
        <v>24374.24</v>
      </c>
      <c r="E94" s="2">
        <f>C94-D94</f>
        <v>30363.7</v>
      </c>
      <c r="F94" s="2"/>
      <c r="G94" s="1" t="s">
        <v>89</v>
      </c>
      <c r="H94" s="1" t="s">
        <v>90</v>
      </c>
    </row>
    <row r="95" spans="1:8" ht="12.75" outlineLevel="2">
      <c r="A95" s="1" t="s">
        <v>5</v>
      </c>
      <c r="B95" s="1" t="s">
        <v>6</v>
      </c>
      <c r="C95" s="2">
        <v>10583.74</v>
      </c>
      <c r="D95" s="2">
        <v>4533.93</v>
      </c>
      <c r="E95" s="2">
        <f>C95-D95</f>
        <v>6049.8099999999995</v>
      </c>
      <c r="F95" s="2"/>
      <c r="G95" s="1" t="s">
        <v>89</v>
      </c>
      <c r="H95" s="1" t="s">
        <v>90</v>
      </c>
    </row>
    <row r="96" spans="1:8" ht="12.75" outlineLevel="2">
      <c r="A96" s="1" t="s">
        <v>171</v>
      </c>
      <c r="B96" s="1" t="s">
        <v>6</v>
      </c>
      <c r="C96" s="2">
        <v>4120.56</v>
      </c>
      <c r="D96" s="2"/>
      <c r="E96" s="2">
        <v>4120.56</v>
      </c>
      <c r="F96" s="2"/>
      <c r="G96" s="1" t="s">
        <v>89</v>
      </c>
      <c r="H96" s="1" t="s">
        <v>90</v>
      </c>
    </row>
    <row r="97" spans="1:7" ht="12.75" outlineLevel="1">
      <c r="A97" s="3" t="s">
        <v>195</v>
      </c>
      <c r="B97" s="1"/>
      <c r="C97" s="10">
        <f>SUBTOTAL(9,C94:C96)</f>
        <v>69442.24</v>
      </c>
      <c r="D97" s="10">
        <f>SUBTOTAL(9,D94:D96)</f>
        <v>28908.170000000002</v>
      </c>
      <c r="E97" s="10">
        <f>SUBTOTAL(9,E94:E96)</f>
        <v>40534.07</v>
      </c>
      <c r="F97" s="10"/>
      <c r="G97" s="1"/>
    </row>
    <row r="98" spans="1:8" ht="12.75" outlineLevel="2">
      <c r="A98" s="1" t="s">
        <v>5</v>
      </c>
      <c r="B98" s="1" t="s">
        <v>6</v>
      </c>
      <c r="C98" s="2">
        <v>13683.34</v>
      </c>
      <c r="D98" s="2">
        <v>3730.58</v>
      </c>
      <c r="E98" s="2">
        <f>C98-D98</f>
        <v>9952.76</v>
      </c>
      <c r="F98" s="2"/>
      <c r="G98" s="1" t="s">
        <v>146</v>
      </c>
      <c r="H98" s="1" t="s">
        <v>145</v>
      </c>
    </row>
    <row r="99" spans="1:7" ht="12.75" outlineLevel="1">
      <c r="A99" s="3" t="s">
        <v>196</v>
      </c>
      <c r="B99" s="1"/>
      <c r="C99" s="10">
        <f>SUBTOTAL(9,C98:C98)</f>
        <v>13683.34</v>
      </c>
      <c r="D99" s="10">
        <f>SUBTOTAL(9,D98:D98)</f>
        <v>3730.58</v>
      </c>
      <c r="E99" s="10">
        <f>SUBTOTAL(9,E98:E98)</f>
        <v>9952.76</v>
      </c>
      <c r="F99" s="10"/>
      <c r="G99" s="1"/>
    </row>
    <row r="100" spans="1:8" ht="12.75" outlineLevel="2">
      <c r="A100" s="1" t="s">
        <v>5</v>
      </c>
      <c r="B100" s="1" t="s">
        <v>6</v>
      </c>
      <c r="C100" s="2">
        <v>2402.85</v>
      </c>
      <c r="D100" s="2">
        <v>579.04</v>
      </c>
      <c r="E100" s="2">
        <f aca="true" t="shared" si="2" ref="E100:E109">C100-D100</f>
        <v>1823.81</v>
      </c>
      <c r="F100" s="2"/>
      <c r="G100" s="1" t="s">
        <v>19</v>
      </c>
      <c r="H100" s="1" t="s">
        <v>20</v>
      </c>
    </row>
    <row r="101" spans="1:8" ht="12.75" outlineLevel="2">
      <c r="A101" s="1" t="s">
        <v>5</v>
      </c>
      <c r="B101" s="1" t="s">
        <v>6</v>
      </c>
      <c r="C101" s="2">
        <v>3612.3</v>
      </c>
      <c r="D101" s="2">
        <v>1492.74</v>
      </c>
      <c r="E101" s="2">
        <f t="shared" si="2"/>
        <v>2119.5600000000004</v>
      </c>
      <c r="F101" s="2"/>
      <c r="G101" s="1" t="s">
        <v>19</v>
      </c>
      <c r="H101" s="1" t="s">
        <v>20</v>
      </c>
    </row>
    <row r="102" spans="1:8" ht="12.75" outlineLevel="2">
      <c r="A102" s="1" t="s">
        <v>5</v>
      </c>
      <c r="B102" s="1" t="s">
        <v>6</v>
      </c>
      <c r="C102" s="2">
        <v>1043.75</v>
      </c>
      <c r="D102" s="2">
        <v>533.37</v>
      </c>
      <c r="E102" s="2">
        <f t="shared" si="2"/>
        <v>510.38</v>
      </c>
      <c r="F102" s="2"/>
      <c r="G102" s="1" t="s">
        <v>19</v>
      </c>
      <c r="H102" s="1" t="s">
        <v>20</v>
      </c>
    </row>
    <row r="103" spans="1:8" ht="12.75" outlineLevel="2">
      <c r="A103" s="1" t="s">
        <v>5</v>
      </c>
      <c r="B103" s="1" t="s">
        <v>6</v>
      </c>
      <c r="C103" s="2">
        <v>11881.36</v>
      </c>
      <c r="D103" s="2">
        <v>4400.35</v>
      </c>
      <c r="E103" s="2">
        <f t="shared" si="2"/>
        <v>7481.01</v>
      </c>
      <c r="F103" s="2"/>
      <c r="G103" s="1" t="s">
        <v>19</v>
      </c>
      <c r="H103" s="1" t="s">
        <v>20</v>
      </c>
    </row>
    <row r="104" spans="1:8" ht="12.75" outlineLevel="2">
      <c r="A104" s="1" t="s">
        <v>5</v>
      </c>
      <c r="B104" s="1" t="s">
        <v>6</v>
      </c>
      <c r="C104" s="2">
        <v>1611.83</v>
      </c>
      <c r="D104" s="2">
        <v>634.78</v>
      </c>
      <c r="E104" s="2">
        <f t="shared" si="2"/>
        <v>977.05</v>
      </c>
      <c r="F104" s="2"/>
      <c r="G104" s="1" t="s">
        <v>19</v>
      </c>
      <c r="H104" s="1" t="s">
        <v>20</v>
      </c>
    </row>
    <row r="105" spans="1:8" ht="12.75" outlineLevel="2">
      <c r="A105" s="1" t="s">
        <v>5</v>
      </c>
      <c r="B105" s="1" t="s">
        <v>6</v>
      </c>
      <c r="C105" s="2">
        <v>726.17</v>
      </c>
      <c r="D105" s="2">
        <v>237.19</v>
      </c>
      <c r="E105" s="2">
        <f t="shared" si="2"/>
        <v>488.97999999999996</v>
      </c>
      <c r="F105" s="2"/>
      <c r="G105" s="1" t="s">
        <v>19</v>
      </c>
      <c r="H105" s="1" t="s">
        <v>20</v>
      </c>
    </row>
    <row r="106" spans="1:8" ht="12.75" outlineLevel="2">
      <c r="A106" s="1" t="s">
        <v>5</v>
      </c>
      <c r="B106" s="1" t="s">
        <v>6</v>
      </c>
      <c r="C106" s="2">
        <v>14449.09</v>
      </c>
      <c r="D106" s="2">
        <v>3321.44</v>
      </c>
      <c r="E106" s="2">
        <f t="shared" si="2"/>
        <v>11127.65</v>
      </c>
      <c r="F106" s="2"/>
      <c r="G106" s="1" t="s">
        <v>19</v>
      </c>
      <c r="H106" s="1" t="s">
        <v>20</v>
      </c>
    </row>
    <row r="107" spans="1:8" ht="12.75" outlineLevel="2">
      <c r="A107" s="1" t="s">
        <v>5</v>
      </c>
      <c r="B107" s="1" t="s">
        <v>6</v>
      </c>
      <c r="C107" s="2">
        <v>16400.4</v>
      </c>
      <c r="D107" s="2">
        <v>7938.13</v>
      </c>
      <c r="E107" s="2">
        <f t="shared" si="2"/>
        <v>8462.27</v>
      </c>
      <c r="F107" s="2"/>
      <c r="G107" s="1" t="s">
        <v>19</v>
      </c>
      <c r="H107" s="1" t="s">
        <v>20</v>
      </c>
    </row>
    <row r="108" spans="1:8" ht="12.75" outlineLevel="2">
      <c r="A108" s="1" t="s">
        <v>5</v>
      </c>
      <c r="B108" s="1" t="s">
        <v>6</v>
      </c>
      <c r="C108" s="2">
        <v>16751.3</v>
      </c>
      <c r="D108" s="2">
        <v>6308.2</v>
      </c>
      <c r="E108" s="2">
        <f t="shared" si="2"/>
        <v>10443.099999999999</v>
      </c>
      <c r="F108" s="2"/>
      <c r="G108" s="1" t="s">
        <v>19</v>
      </c>
      <c r="H108" s="1" t="s">
        <v>20</v>
      </c>
    </row>
    <row r="109" spans="1:8" ht="12.75" outlineLevel="2">
      <c r="A109" s="1" t="s">
        <v>5</v>
      </c>
      <c r="B109" s="1" t="s">
        <v>6</v>
      </c>
      <c r="C109" s="2">
        <v>1320.65</v>
      </c>
      <c r="D109" s="2">
        <v>460.59</v>
      </c>
      <c r="E109" s="2">
        <f t="shared" si="2"/>
        <v>860.0600000000002</v>
      </c>
      <c r="F109" s="2"/>
      <c r="G109" s="1" t="s">
        <v>19</v>
      </c>
      <c r="H109" s="1" t="s">
        <v>20</v>
      </c>
    </row>
    <row r="110" spans="1:7" ht="12.75" outlineLevel="1">
      <c r="A110" s="3" t="s">
        <v>197</v>
      </c>
      <c r="B110" s="1"/>
      <c r="C110" s="10">
        <f>SUBTOTAL(9,C100:C109)</f>
        <v>70199.7</v>
      </c>
      <c r="D110" s="10">
        <f>SUBTOTAL(9,D100:D109)</f>
        <v>25905.83</v>
      </c>
      <c r="E110" s="10">
        <f>SUBTOTAL(9,E100:E109)</f>
        <v>44293.869999999995</v>
      </c>
      <c r="F110" s="10"/>
      <c r="G110" s="1"/>
    </row>
    <row r="111" spans="1:8" ht="12.75" outlineLevel="2">
      <c r="A111" s="1" t="s">
        <v>5</v>
      </c>
      <c r="B111" s="1" t="s">
        <v>6</v>
      </c>
      <c r="C111" s="2">
        <v>5789.81</v>
      </c>
      <c r="D111" s="2">
        <v>2615.77</v>
      </c>
      <c r="E111" s="2">
        <f>C111-D111</f>
        <v>3174.0400000000004</v>
      </c>
      <c r="F111" s="2"/>
      <c r="G111" s="1" t="s">
        <v>164</v>
      </c>
      <c r="H111" s="1" t="s">
        <v>163</v>
      </c>
    </row>
    <row r="112" spans="1:7" ht="12.75" outlineLevel="1">
      <c r="A112" s="3" t="s">
        <v>198</v>
      </c>
      <c r="B112" s="1"/>
      <c r="C112" s="10">
        <f>SUBTOTAL(9,C111:C111)</f>
        <v>5789.81</v>
      </c>
      <c r="D112" s="10">
        <f>SUBTOTAL(9,D111:D111)</f>
        <v>2615.77</v>
      </c>
      <c r="E112" s="10">
        <f>SUBTOTAL(9,E111:E111)</f>
        <v>3174.0400000000004</v>
      </c>
      <c r="F112" s="10"/>
      <c r="G112" s="1"/>
    </row>
    <row r="113" spans="1:8" ht="12.75" outlineLevel="2">
      <c r="A113" s="1" t="s">
        <v>5</v>
      </c>
      <c r="B113" s="1" t="s">
        <v>6</v>
      </c>
      <c r="C113" s="2">
        <v>26512.5</v>
      </c>
      <c r="D113" s="2">
        <v>8219.38</v>
      </c>
      <c r="E113" s="2">
        <f>C113-D113</f>
        <v>18293.120000000003</v>
      </c>
      <c r="F113" s="2"/>
      <c r="G113" s="1" t="s">
        <v>13</v>
      </c>
      <c r="H113" s="1" t="s">
        <v>14</v>
      </c>
    </row>
    <row r="114" spans="1:7" ht="12.75" outlineLevel="1">
      <c r="A114" s="3" t="s">
        <v>199</v>
      </c>
      <c r="B114" s="1"/>
      <c r="C114" s="10">
        <f>SUBTOTAL(9,C113:C113)</f>
        <v>26512.5</v>
      </c>
      <c r="D114" s="10">
        <f>SUBTOTAL(9,D113:D113)</f>
        <v>8219.38</v>
      </c>
      <c r="E114" s="10">
        <f>SUBTOTAL(9,E113:E113)</f>
        <v>18293.120000000003</v>
      </c>
      <c r="F114" s="10"/>
      <c r="G114" s="1"/>
    </row>
    <row r="115" spans="1:8" ht="12.75" outlineLevel="2">
      <c r="A115" s="1" t="s">
        <v>5</v>
      </c>
      <c r="B115" s="1" t="s">
        <v>6</v>
      </c>
      <c r="C115" s="2">
        <v>34516.11</v>
      </c>
      <c r="D115" s="2">
        <v>9606.92</v>
      </c>
      <c r="E115" s="2">
        <f>C115-D115</f>
        <v>24909.190000000002</v>
      </c>
      <c r="F115" s="2"/>
      <c r="G115" s="1" t="s">
        <v>21</v>
      </c>
      <c r="H115" s="1" t="s">
        <v>22</v>
      </c>
    </row>
    <row r="116" spans="1:8" ht="12.75" outlineLevel="2">
      <c r="A116" s="1" t="s">
        <v>5</v>
      </c>
      <c r="B116" s="1" t="s">
        <v>6</v>
      </c>
      <c r="C116" s="2">
        <v>3031.24</v>
      </c>
      <c r="D116" s="2">
        <v>1047.62</v>
      </c>
      <c r="E116" s="2">
        <f>C116-D116</f>
        <v>1983.62</v>
      </c>
      <c r="F116" s="2"/>
      <c r="G116" s="1" t="s">
        <v>21</v>
      </c>
      <c r="H116" s="1" t="s">
        <v>22</v>
      </c>
    </row>
    <row r="117" spans="1:8" ht="12.75" outlineLevel="2">
      <c r="A117" s="1" t="s">
        <v>5</v>
      </c>
      <c r="B117" s="1" t="s">
        <v>6</v>
      </c>
      <c r="C117" s="2">
        <v>42968.92</v>
      </c>
      <c r="D117" s="2">
        <v>16065.18</v>
      </c>
      <c r="E117" s="2">
        <f>C117-D117</f>
        <v>26903.739999999998</v>
      </c>
      <c r="F117" s="2"/>
      <c r="G117" s="1" t="s">
        <v>21</v>
      </c>
      <c r="H117" s="1" t="s">
        <v>22</v>
      </c>
    </row>
    <row r="118" spans="1:8" ht="12.75" outlineLevel="2">
      <c r="A118" s="1" t="s">
        <v>5</v>
      </c>
      <c r="B118" s="1" t="s">
        <v>6</v>
      </c>
      <c r="C118" s="2">
        <v>17773.72</v>
      </c>
      <c r="D118" s="2">
        <v>6576.12</v>
      </c>
      <c r="E118" s="2">
        <f>C118-D118</f>
        <v>11197.600000000002</v>
      </c>
      <c r="F118" s="2"/>
      <c r="G118" s="1" t="s">
        <v>21</v>
      </c>
      <c r="H118" s="1" t="s">
        <v>22</v>
      </c>
    </row>
    <row r="119" spans="1:7" ht="12.75" outlineLevel="1">
      <c r="A119" s="3" t="s">
        <v>200</v>
      </c>
      <c r="B119" s="1"/>
      <c r="C119" s="10">
        <f>SUBTOTAL(9,C115:C118)</f>
        <v>98289.98999999999</v>
      </c>
      <c r="D119" s="10">
        <f>SUBTOTAL(9,D115:D118)</f>
        <v>33295.840000000004</v>
      </c>
      <c r="E119" s="10">
        <f>SUBTOTAL(9,E115:E118)</f>
        <v>64994.15000000001</v>
      </c>
      <c r="F119" s="10"/>
      <c r="G119" s="1"/>
    </row>
    <row r="120" spans="1:8" ht="12.75" outlineLevel="2">
      <c r="A120" s="1" t="s">
        <v>5</v>
      </c>
      <c r="B120" s="1" t="s">
        <v>6</v>
      </c>
      <c r="C120" s="2">
        <v>27729.84</v>
      </c>
      <c r="D120" s="2">
        <v>9170.98</v>
      </c>
      <c r="E120" s="2">
        <f>C120-D120</f>
        <v>18558.86</v>
      </c>
      <c r="F120" s="2"/>
      <c r="G120" s="1" t="s">
        <v>106</v>
      </c>
      <c r="H120" s="1" t="s">
        <v>105</v>
      </c>
    </row>
    <row r="121" spans="1:8" ht="12.75" outlineLevel="2">
      <c r="A121" s="1" t="s">
        <v>5</v>
      </c>
      <c r="B121" s="1" t="s">
        <v>6</v>
      </c>
      <c r="C121" s="2">
        <v>12468.57</v>
      </c>
      <c r="D121" s="2">
        <v>3902.29</v>
      </c>
      <c r="E121" s="2">
        <f>C121-D121</f>
        <v>8566.279999999999</v>
      </c>
      <c r="F121" s="2"/>
      <c r="G121" s="1" t="s">
        <v>106</v>
      </c>
      <c r="H121" s="1" t="s">
        <v>105</v>
      </c>
    </row>
    <row r="122" spans="1:7" ht="12.75" outlineLevel="1">
      <c r="A122" s="3" t="s">
        <v>201</v>
      </c>
      <c r="B122" s="1"/>
      <c r="C122" s="10">
        <f>SUBTOTAL(9,C120:C121)</f>
        <v>40198.41</v>
      </c>
      <c r="D122" s="10">
        <f>SUBTOTAL(9,D120:D121)</f>
        <v>13073.27</v>
      </c>
      <c r="E122" s="10">
        <f>SUBTOTAL(9,E120:E121)</f>
        <v>27125.14</v>
      </c>
      <c r="F122" s="10"/>
      <c r="G122" s="1"/>
    </row>
    <row r="123" spans="1:8" ht="12.75" outlineLevel="2">
      <c r="A123" s="1" t="s">
        <v>5</v>
      </c>
      <c r="B123" s="1" t="s">
        <v>6</v>
      </c>
      <c r="C123" s="2">
        <v>3318.01</v>
      </c>
      <c r="D123" s="2">
        <v>1264.33</v>
      </c>
      <c r="E123" s="2">
        <f>C123-D123</f>
        <v>2053.6800000000003</v>
      </c>
      <c r="F123" s="2"/>
      <c r="G123" s="1" t="s">
        <v>53</v>
      </c>
      <c r="H123" s="1" t="s">
        <v>54</v>
      </c>
    </row>
    <row r="124" spans="1:8" ht="12.75" outlineLevel="2">
      <c r="A124" s="1" t="s">
        <v>5</v>
      </c>
      <c r="B124" s="1" t="s">
        <v>6</v>
      </c>
      <c r="C124" s="2">
        <v>15887.08</v>
      </c>
      <c r="D124" s="2">
        <v>4158.61</v>
      </c>
      <c r="E124" s="2">
        <f>C124-D124</f>
        <v>11728.470000000001</v>
      </c>
      <c r="F124" s="2"/>
      <c r="G124" s="1" t="s">
        <v>53</v>
      </c>
      <c r="H124" s="1" t="s">
        <v>54</v>
      </c>
    </row>
    <row r="125" spans="1:8" ht="12.75" outlineLevel="2">
      <c r="A125" s="1" t="s">
        <v>5</v>
      </c>
      <c r="B125" s="1" t="s">
        <v>6</v>
      </c>
      <c r="C125" s="2">
        <v>82246.2</v>
      </c>
      <c r="D125" s="2">
        <v>33010.23</v>
      </c>
      <c r="E125" s="2">
        <f>C125-D125</f>
        <v>49235.969999999994</v>
      </c>
      <c r="F125" s="2"/>
      <c r="G125" s="1" t="s">
        <v>53</v>
      </c>
      <c r="H125" s="1" t="s">
        <v>54</v>
      </c>
    </row>
    <row r="126" spans="1:8" ht="12.75" outlineLevel="2">
      <c r="A126" s="1" t="s">
        <v>171</v>
      </c>
      <c r="B126" s="1" t="s">
        <v>6</v>
      </c>
      <c r="C126" s="2">
        <v>8928.89</v>
      </c>
      <c r="D126" s="2"/>
      <c r="E126" s="2">
        <v>8928.89</v>
      </c>
      <c r="F126" s="2"/>
      <c r="G126" s="1" t="s">
        <v>53</v>
      </c>
      <c r="H126" s="1" t="s">
        <v>54</v>
      </c>
    </row>
    <row r="127" spans="1:7" ht="12.75" outlineLevel="1">
      <c r="A127" s="3" t="s">
        <v>202</v>
      </c>
      <c r="B127" s="1"/>
      <c r="C127" s="10">
        <f>SUBTOTAL(9,C123:C126)</f>
        <v>110380.18</v>
      </c>
      <c r="D127" s="10">
        <f>SUBTOTAL(9,D123:D126)</f>
        <v>38433.170000000006</v>
      </c>
      <c r="E127" s="10">
        <f>SUBTOTAL(9,E123:E126)</f>
        <v>71947.01</v>
      </c>
      <c r="F127" s="10"/>
      <c r="G127" s="1"/>
    </row>
    <row r="128" spans="1:8" ht="12.75" outlineLevel="2">
      <c r="A128" s="1" t="s">
        <v>5</v>
      </c>
      <c r="B128" s="1" t="s">
        <v>6</v>
      </c>
      <c r="C128" s="2">
        <v>34163.38</v>
      </c>
      <c r="D128" s="2">
        <v>5328.95</v>
      </c>
      <c r="E128" s="2">
        <f aca="true" t="shared" si="3" ref="E128:E133">C128-D128</f>
        <v>28834.429999999997</v>
      </c>
      <c r="F128" s="2"/>
      <c r="G128" s="1" t="s">
        <v>75</v>
      </c>
      <c r="H128" s="1" t="s">
        <v>76</v>
      </c>
    </row>
    <row r="129" spans="1:8" ht="12.75" outlineLevel="2">
      <c r="A129" s="1" t="s">
        <v>5</v>
      </c>
      <c r="B129" s="1" t="s">
        <v>6</v>
      </c>
      <c r="C129" s="2">
        <v>155254.33</v>
      </c>
      <c r="D129" s="2">
        <v>46549.38</v>
      </c>
      <c r="E129" s="2">
        <f t="shared" si="3"/>
        <v>108704.94999999998</v>
      </c>
      <c r="F129" s="2"/>
      <c r="G129" s="1" t="s">
        <v>75</v>
      </c>
      <c r="H129" s="1" t="s">
        <v>76</v>
      </c>
    </row>
    <row r="130" spans="1:8" ht="12.75" outlineLevel="2">
      <c r="A130" s="1" t="s">
        <v>5</v>
      </c>
      <c r="B130" s="1" t="s">
        <v>6</v>
      </c>
      <c r="C130" s="2">
        <v>38431.39</v>
      </c>
      <c r="D130" s="2">
        <v>12715.01</v>
      </c>
      <c r="E130" s="2">
        <f t="shared" si="3"/>
        <v>25716.379999999997</v>
      </c>
      <c r="F130" s="2"/>
      <c r="G130" s="1" t="s">
        <v>75</v>
      </c>
      <c r="H130" s="1" t="s">
        <v>76</v>
      </c>
    </row>
    <row r="131" spans="1:8" ht="12.75" outlineLevel="2">
      <c r="A131" s="1" t="s">
        <v>5</v>
      </c>
      <c r="B131" s="1" t="s">
        <v>6</v>
      </c>
      <c r="C131" s="2">
        <v>47296.38</v>
      </c>
      <c r="D131" s="2">
        <v>12600.69</v>
      </c>
      <c r="E131" s="2">
        <f t="shared" si="3"/>
        <v>34695.689999999995</v>
      </c>
      <c r="F131" s="2"/>
      <c r="G131" s="1" t="s">
        <v>75</v>
      </c>
      <c r="H131" s="1" t="s">
        <v>76</v>
      </c>
    </row>
    <row r="132" spans="1:8" ht="12.75" outlineLevel="2">
      <c r="A132" s="1" t="s">
        <v>5</v>
      </c>
      <c r="B132" s="1" t="s">
        <v>6</v>
      </c>
      <c r="C132" s="2">
        <v>47067.78</v>
      </c>
      <c r="D132" s="2">
        <v>8079.48</v>
      </c>
      <c r="E132" s="2">
        <f t="shared" si="3"/>
        <v>38988.3</v>
      </c>
      <c r="F132" s="2"/>
      <c r="G132" s="1" t="s">
        <v>75</v>
      </c>
      <c r="H132" s="1" t="s">
        <v>76</v>
      </c>
    </row>
    <row r="133" spans="1:8" ht="12.75" outlineLevel="2">
      <c r="A133" s="1" t="s">
        <v>5</v>
      </c>
      <c r="B133" s="1" t="s">
        <v>6</v>
      </c>
      <c r="C133" s="2">
        <v>23126.59</v>
      </c>
      <c r="D133" s="2">
        <v>5257.63</v>
      </c>
      <c r="E133" s="2">
        <f t="shared" si="3"/>
        <v>17868.96</v>
      </c>
      <c r="F133" s="2"/>
      <c r="G133" s="1" t="s">
        <v>75</v>
      </c>
      <c r="H133" s="1" t="s">
        <v>76</v>
      </c>
    </row>
    <row r="134" spans="1:8" ht="12.75" outlineLevel="2">
      <c r="A134" s="1" t="s">
        <v>171</v>
      </c>
      <c r="B134" s="1" t="s">
        <v>6</v>
      </c>
      <c r="C134" s="2">
        <v>25417.36</v>
      </c>
      <c r="D134" s="2"/>
      <c r="E134" s="2">
        <v>25417.36</v>
      </c>
      <c r="F134" s="2"/>
      <c r="G134" s="1" t="s">
        <v>75</v>
      </c>
      <c r="H134" s="1" t="s">
        <v>76</v>
      </c>
    </row>
    <row r="135" spans="1:8" ht="12.75" outlineLevel="2">
      <c r="A135" s="1" t="s">
        <v>171</v>
      </c>
      <c r="B135" s="1" t="s">
        <v>6</v>
      </c>
      <c r="C135" s="2">
        <v>1496.95</v>
      </c>
      <c r="D135" s="2"/>
      <c r="E135" s="2">
        <v>1496.95</v>
      </c>
      <c r="F135" s="2"/>
      <c r="G135" s="1" t="s">
        <v>75</v>
      </c>
      <c r="H135" s="1" t="s">
        <v>76</v>
      </c>
    </row>
    <row r="136" spans="1:7" ht="12.75" outlineLevel="1">
      <c r="A136" s="3" t="s">
        <v>203</v>
      </c>
      <c r="B136" s="1"/>
      <c r="C136" s="10">
        <f>SUBTOTAL(9,C128:C135)</f>
        <v>372254.16000000003</v>
      </c>
      <c r="D136" s="10">
        <f>SUBTOTAL(9,D128:D135)</f>
        <v>90531.14</v>
      </c>
      <c r="E136" s="10">
        <f>SUBTOTAL(9,E128:E135)</f>
        <v>281723.02</v>
      </c>
      <c r="F136" s="10"/>
      <c r="G136" s="1"/>
    </row>
    <row r="137" spans="1:8" ht="12.75" outlineLevel="2">
      <c r="A137" s="1" t="s">
        <v>5</v>
      </c>
      <c r="B137" s="1" t="s">
        <v>6</v>
      </c>
      <c r="C137" s="2">
        <v>62553.17</v>
      </c>
      <c r="D137" s="2">
        <v>23151.5</v>
      </c>
      <c r="E137" s="2">
        <f>C137-D137</f>
        <v>39401.67</v>
      </c>
      <c r="F137" s="2"/>
      <c r="G137" s="1" t="s">
        <v>138</v>
      </c>
      <c r="H137" s="1" t="s">
        <v>137</v>
      </c>
    </row>
    <row r="138" spans="1:7" ht="12.75" outlineLevel="1">
      <c r="A138" s="3" t="s">
        <v>204</v>
      </c>
      <c r="B138" s="1"/>
      <c r="C138" s="10">
        <f>SUBTOTAL(9,C137:C137)</f>
        <v>62553.17</v>
      </c>
      <c r="D138" s="10">
        <f>SUBTOTAL(9,D137:D137)</f>
        <v>23151.5</v>
      </c>
      <c r="E138" s="10">
        <f>SUBTOTAL(9,E137:E137)</f>
        <v>39401.67</v>
      </c>
      <c r="F138" s="10"/>
      <c r="G138" s="1"/>
    </row>
    <row r="139" spans="1:8" ht="12.75" outlineLevel="2">
      <c r="A139" s="1" t="s">
        <v>5</v>
      </c>
      <c r="B139" s="1" t="s">
        <v>6</v>
      </c>
      <c r="C139" s="2">
        <v>58623.58</v>
      </c>
      <c r="D139" s="2">
        <v>11251.72</v>
      </c>
      <c r="E139" s="2">
        <f>C139-D139</f>
        <v>47371.86</v>
      </c>
      <c r="F139" s="2"/>
      <c r="G139" s="1" t="s">
        <v>148</v>
      </c>
      <c r="H139" s="1" t="s">
        <v>147</v>
      </c>
    </row>
    <row r="140" spans="1:8" ht="12.75" outlineLevel="2">
      <c r="A140" s="1" t="s">
        <v>5</v>
      </c>
      <c r="B140" s="1" t="s">
        <v>6</v>
      </c>
      <c r="C140" s="2">
        <v>13018.88</v>
      </c>
      <c r="D140" s="2">
        <v>4458.66</v>
      </c>
      <c r="E140" s="2">
        <f>C140-D140</f>
        <v>8560.22</v>
      </c>
      <c r="F140" s="2"/>
      <c r="G140" s="1" t="s">
        <v>148</v>
      </c>
      <c r="H140" s="1" t="s">
        <v>147</v>
      </c>
    </row>
    <row r="141" spans="1:8" ht="12.75" outlineLevel="2">
      <c r="A141" s="1" t="s">
        <v>5</v>
      </c>
      <c r="B141" s="1" t="s">
        <v>6</v>
      </c>
      <c r="C141" s="2">
        <v>5882.83</v>
      </c>
      <c r="D141" s="2">
        <v>2577.21</v>
      </c>
      <c r="E141" s="2">
        <f>C141-D141</f>
        <v>3305.62</v>
      </c>
      <c r="F141" s="2"/>
      <c r="G141" s="1" t="s">
        <v>148</v>
      </c>
      <c r="H141" s="1" t="s">
        <v>147</v>
      </c>
    </row>
    <row r="142" spans="1:8" ht="12.75" outlineLevel="2">
      <c r="A142" s="1" t="s">
        <v>171</v>
      </c>
      <c r="B142" s="1" t="s">
        <v>6</v>
      </c>
      <c r="C142" s="2">
        <v>70045.62</v>
      </c>
      <c r="D142" s="2"/>
      <c r="E142" s="2">
        <v>70045.62</v>
      </c>
      <c r="F142" s="2"/>
      <c r="G142" s="1" t="s">
        <v>148</v>
      </c>
      <c r="H142" s="1" t="s">
        <v>147</v>
      </c>
    </row>
    <row r="143" spans="1:7" ht="12.75" outlineLevel="1">
      <c r="A143" s="3" t="s">
        <v>205</v>
      </c>
      <c r="B143" s="1"/>
      <c r="C143" s="10">
        <f>SUBTOTAL(9,C139:C142)</f>
        <v>147570.91</v>
      </c>
      <c r="D143" s="10">
        <f>SUBTOTAL(9,D139:D142)</f>
        <v>18287.59</v>
      </c>
      <c r="E143" s="10">
        <f>SUBTOTAL(9,E139:E142)</f>
        <v>129283.32</v>
      </c>
      <c r="F143" s="10"/>
      <c r="G143" s="1"/>
    </row>
    <row r="144" spans="1:8" ht="12.75" outlineLevel="2">
      <c r="A144" s="1" t="s">
        <v>5</v>
      </c>
      <c r="B144" s="1" t="s">
        <v>6</v>
      </c>
      <c r="C144" s="2">
        <v>23597.08</v>
      </c>
      <c r="D144" s="2">
        <v>8231.76</v>
      </c>
      <c r="E144" s="2">
        <f>C144-D144</f>
        <v>15365.320000000002</v>
      </c>
      <c r="F144" s="2"/>
      <c r="G144" s="1" t="s">
        <v>144</v>
      </c>
      <c r="H144" s="1" t="s">
        <v>143</v>
      </c>
    </row>
    <row r="145" spans="1:8" ht="12.75" outlineLevel="2">
      <c r="A145" s="1" t="s">
        <v>171</v>
      </c>
      <c r="B145" s="1" t="s">
        <v>6</v>
      </c>
      <c r="C145" s="2">
        <v>6454.22</v>
      </c>
      <c r="D145" s="2"/>
      <c r="E145" s="2">
        <v>6454.22</v>
      </c>
      <c r="F145" s="2"/>
      <c r="G145" s="1" t="s">
        <v>144</v>
      </c>
      <c r="H145" s="1" t="s">
        <v>143</v>
      </c>
    </row>
    <row r="146" spans="1:7" ht="12.75" outlineLevel="1">
      <c r="A146" s="3" t="s">
        <v>206</v>
      </c>
      <c r="B146" s="1"/>
      <c r="C146" s="10">
        <f>SUBTOTAL(9,C144:C145)</f>
        <v>30051.300000000003</v>
      </c>
      <c r="D146" s="10">
        <f>SUBTOTAL(9,D144:D145)</f>
        <v>8231.76</v>
      </c>
      <c r="E146" s="10">
        <f>SUBTOTAL(9,E144:E145)</f>
        <v>21819.54</v>
      </c>
      <c r="F146" s="10"/>
      <c r="G146" s="1"/>
    </row>
    <row r="147" spans="1:8" ht="12.75" outlineLevel="2">
      <c r="A147" s="1" t="s">
        <v>5</v>
      </c>
      <c r="B147" s="1" t="s">
        <v>6</v>
      </c>
      <c r="C147" s="2">
        <v>21475.06</v>
      </c>
      <c r="D147" s="2">
        <v>8270.04</v>
      </c>
      <c r="E147" s="2">
        <f>C147-D147</f>
        <v>13205.02</v>
      </c>
      <c r="F147" s="2"/>
      <c r="G147" s="1" t="s">
        <v>142</v>
      </c>
      <c r="H147" s="1" t="s">
        <v>141</v>
      </c>
    </row>
    <row r="148" spans="1:8" ht="12.75" outlineLevel="2">
      <c r="A148" s="1" t="s">
        <v>5</v>
      </c>
      <c r="B148" s="1" t="s">
        <v>6</v>
      </c>
      <c r="C148" s="2">
        <v>15278.13</v>
      </c>
      <c r="D148" s="2">
        <v>4950.72</v>
      </c>
      <c r="E148" s="2">
        <f>C148-D148</f>
        <v>10327.41</v>
      </c>
      <c r="F148" s="2"/>
      <c r="G148" s="1" t="s">
        <v>142</v>
      </c>
      <c r="H148" s="1" t="s">
        <v>141</v>
      </c>
    </row>
    <row r="149" spans="1:8" ht="12.75" outlineLevel="2">
      <c r="A149" s="1" t="s">
        <v>171</v>
      </c>
      <c r="B149" s="1" t="s">
        <v>6</v>
      </c>
      <c r="C149" s="2">
        <v>7415.37</v>
      </c>
      <c r="D149" s="2"/>
      <c r="E149" s="2">
        <v>7415.37</v>
      </c>
      <c r="F149" s="2"/>
      <c r="G149" s="1" t="s">
        <v>142</v>
      </c>
      <c r="H149" s="1" t="s">
        <v>141</v>
      </c>
    </row>
    <row r="150" spans="1:7" ht="12.75" outlineLevel="1">
      <c r="A150" s="3" t="s">
        <v>207</v>
      </c>
      <c r="B150" s="1"/>
      <c r="C150" s="10">
        <f>SUBTOTAL(9,C147:C149)</f>
        <v>44168.560000000005</v>
      </c>
      <c r="D150" s="10">
        <f>SUBTOTAL(9,D147:D149)</f>
        <v>13220.760000000002</v>
      </c>
      <c r="E150" s="10">
        <f>SUBTOTAL(9,E147:E149)</f>
        <v>30947.8</v>
      </c>
      <c r="F150" s="10"/>
      <c r="G150" s="1"/>
    </row>
    <row r="151" spans="1:8" ht="12.75" outlineLevel="2">
      <c r="A151" s="1" t="s">
        <v>5</v>
      </c>
      <c r="B151" s="1" t="s">
        <v>6</v>
      </c>
      <c r="C151" s="2">
        <v>47255.49</v>
      </c>
      <c r="D151" s="2">
        <v>6706.92</v>
      </c>
      <c r="E151" s="2">
        <f>C151-D151</f>
        <v>40548.57</v>
      </c>
      <c r="F151" s="2"/>
      <c r="G151" s="1" t="s">
        <v>140</v>
      </c>
      <c r="H151" s="1" t="s">
        <v>139</v>
      </c>
    </row>
    <row r="152" spans="1:7" ht="12.75" outlineLevel="1">
      <c r="A152" s="3" t="s">
        <v>208</v>
      </c>
      <c r="B152" s="1"/>
      <c r="C152" s="10">
        <f>SUBTOTAL(9,C151:C151)</f>
        <v>47255.49</v>
      </c>
      <c r="D152" s="10">
        <f>SUBTOTAL(9,D151:D151)</f>
        <v>6706.92</v>
      </c>
      <c r="E152" s="10">
        <f>SUBTOTAL(9,E151:E151)</f>
        <v>40548.57</v>
      </c>
      <c r="F152" s="10"/>
      <c r="G152" s="1"/>
    </row>
    <row r="153" spans="1:8" ht="12.75" outlineLevel="2">
      <c r="A153" s="1" t="s">
        <v>5</v>
      </c>
      <c r="B153" s="1" t="s">
        <v>6</v>
      </c>
      <c r="C153" s="2">
        <v>10533.68</v>
      </c>
      <c r="D153" s="2">
        <v>3941.21</v>
      </c>
      <c r="E153" s="2">
        <f>C153-D153</f>
        <v>6592.47</v>
      </c>
      <c r="F153" s="2"/>
      <c r="G153" s="1" t="s">
        <v>39</v>
      </c>
      <c r="H153" s="1" t="s">
        <v>40</v>
      </c>
    </row>
    <row r="154" spans="1:8" ht="12.75" outlineLevel="2">
      <c r="A154" s="1" t="s">
        <v>5</v>
      </c>
      <c r="B154" s="1" t="s">
        <v>6</v>
      </c>
      <c r="C154" s="2">
        <v>15541.12</v>
      </c>
      <c r="D154" s="2">
        <v>5702.75</v>
      </c>
      <c r="E154" s="2">
        <f>C154-D154</f>
        <v>9838.37</v>
      </c>
      <c r="F154" s="2"/>
      <c r="G154" s="1" t="s">
        <v>39</v>
      </c>
      <c r="H154" s="1" t="s">
        <v>40</v>
      </c>
    </row>
    <row r="155" spans="1:8" ht="12.75" outlineLevel="2">
      <c r="A155" s="1" t="s">
        <v>171</v>
      </c>
      <c r="B155" s="1" t="s">
        <v>6</v>
      </c>
      <c r="C155" s="2">
        <v>5731.23</v>
      </c>
      <c r="D155" s="2"/>
      <c r="E155" s="2">
        <v>5731.23</v>
      </c>
      <c r="F155" s="2"/>
      <c r="G155" s="1" t="s">
        <v>39</v>
      </c>
      <c r="H155" s="1" t="s">
        <v>40</v>
      </c>
    </row>
    <row r="156" spans="1:7" ht="12.75" outlineLevel="1">
      <c r="A156" s="3" t="s">
        <v>209</v>
      </c>
      <c r="B156" s="1"/>
      <c r="C156" s="10">
        <f>SUBTOTAL(9,C153:C155)</f>
        <v>31806.030000000002</v>
      </c>
      <c r="D156" s="10">
        <f>SUBTOTAL(9,D153:D155)</f>
        <v>9643.96</v>
      </c>
      <c r="E156" s="10">
        <f>SUBTOTAL(9,E153:E155)</f>
        <v>22162.07</v>
      </c>
      <c r="F156" s="10"/>
      <c r="G156" s="1"/>
    </row>
    <row r="157" spans="1:8" ht="12.75" outlineLevel="2">
      <c r="A157" s="1" t="s">
        <v>5</v>
      </c>
      <c r="B157" s="1" t="s">
        <v>6</v>
      </c>
      <c r="C157" s="2">
        <v>43618.41</v>
      </c>
      <c r="D157" s="2">
        <v>10250.79</v>
      </c>
      <c r="E157" s="2">
        <f>C157-D157</f>
        <v>33367.62</v>
      </c>
      <c r="F157" s="2"/>
      <c r="G157" s="1" t="s">
        <v>95</v>
      </c>
      <c r="H157" s="1" t="s">
        <v>96</v>
      </c>
    </row>
    <row r="158" spans="1:8" ht="12.75" outlineLevel="2">
      <c r="A158" s="1" t="s">
        <v>5</v>
      </c>
      <c r="B158" s="1" t="s">
        <v>6</v>
      </c>
      <c r="C158" s="2">
        <v>22204</v>
      </c>
      <c r="D158" s="2">
        <v>5595.65</v>
      </c>
      <c r="E158" s="2">
        <f>C158-D158</f>
        <v>16608.35</v>
      </c>
      <c r="F158" s="2"/>
      <c r="G158" s="1" t="s">
        <v>95</v>
      </c>
      <c r="H158" s="1" t="s">
        <v>96</v>
      </c>
    </row>
    <row r="159" spans="1:8" ht="12.75" outlineLevel="2">
      <c r="A159" s="1" t="s">
        <v>5</v>
      </c>
      <c r="B159" s="1" t="s">
        <v>6</v>
      </c>
      <c r="C159" s="2">
        <v>40289.11</v>
      </c>
      <c r="D159" s="2">
        <v>2377.68</v>
      </c>
      <c r="E159" s="2">
        <f>C159-D159</f>
        <v>37911.43</v>
      </c>
      <c r="F159" s="2"/>
      <c r="G159" s="1" t="s">
        <v>95</v>
      </c>
      <c r="H159" s="1" t="s">
        <v>96</v>
      </c>
    </row>
    <row r="160" spans="1:8" ht="12.75" outlineLevel="2">
      <c r="A160" s="1" t="s">
        <v>5</v>
      </c>
      <c r="B160" s="1" t="s">
        <v>6</v>
      </c>
      <c r="C160" s="2">
        <v>8681.25</v>
      </c>
      <c r="D160" s="2">
        <v>2646.05</v>
      </c>
      <c r="E160" s="2">
        <f>C160-D160</f>
        <v>6035.2</v>
      </c>
      <c r="F160" s="2"/>
      <c r="G160" s="1" t="s">
        <v>95</v>
      </c>
      <c r="H160" s="1" t="s">
        <v>96</v>
      </c>
    </row>
    <row r="161" spans="1:8" ht="12.75" outlineLevel="2">
      <c r="A161" s="1" t="s">
        <v>5</v>
      </c>
      <c r="B161" s="1" t="s">
        <v>6</v>
      </c>
      <c r="C161" s="2">
        <v>21684.83</v>
      </c>
      <c r="D161" s="2">
        <v>4767.79</v>
      </c>
      <c r="E161" s="2">
        <f>C161-D161</f>
        <v>16917.04</v>
      </c>
      <c r="F161" s="2"/>
      <c r="G161" s="1" t="s">
        <v>95</v>
      </c>
      <c r="H161" s="1" t="s">
        <v>96</v>
      </c>
    </row>
    <row r="162" spans="1:8" ht="12.75" outlineLevel="2">
      <c r="A162" s="1" t="s">
        <v>171</v>
      </c>
      <c r="B162" s="1" t="s">
        <v>6</v>
      </c>
      <c r="C162" s="2">
        <v>11486.73</v>
      </c>
      <c r="D162" s="2"/>
      <c r="E162" s="2">
        <v>11486.73</v>
      </c>
      <c r="F162" s="2"/>
      <c r="G162" s="1" t="s">
        <v>95</v>
      </c>
      <c r="H162" s="1" t="s">
        <v>96</v>
      </c>
    </row>
    <row r="163" spans="1:8" ht="12.75" outlineLevel="2">
      <c r="A163" s="1" t="s">
        <v>171</v>
      </c>
      <c r="B163" s="1" t="s">
        <v>6</v>
      </c>
      <c r="C163" s="2">
        <v>64963.15</v>
      </c>
      <c r="D163" s="2"/>
      <c r="E163" s="2">
        <v>64963.15</v>
      </c>
      <c r="F163" s="2"/>
      <c r="G163" s="1" t="s">
        <v>95</v>
      </c>
      <c r="H163" s="1" t="s">
        <v>96</v>
      </c>
    </row>
    <row r="164" spans="1:7" ht="12.75" outlineLevel="1">
      <c r="A164" s="3" t="s">
        <v>210</v>
      </c>
      <c r="B164" s="1"/>
      <c r="C164" s="10">
        <f>SUBTOTAL(9,C157:C163)</f>
        <v>212927.48</v>
      </c>
      <c r="D164" s="10">
        <f>SUBTOTAL(9,D157:D163)</f>
        <v>25637.96</v>
      </c>
      <c r="E164" s="10">
        <f>SUBTOTAL(9,E157:E163)</f>
        <v>187289.52</v>
      </c>
      <c r="F164" s="10"/>
      <c r="G164" s="1"/>
    </row>
    <row r="165" spans="1:8" ht="12.75" outlineLevel="2">
      <c r="A165" s="1" t="s">
        <v>5</v>
      </c>
      <c r="B165" s="1" t="s">
        <v>6</v>
      </c>
      <c r="C165" s="2">
        <v>10366.22</v>
      </c>
      <c r="D165" s="2">
        <v>3489.34</v>
      </c>
      <c r="E165" s="2">
        <f>C165-D165</f>
        <v>6876.879999999999</v>
      </c>
      <c r="F165" s="2"/>
      <c r="G165" s="1" t="s">
        <v>49</v>
      </c>
      <c r="H165" s="1" t="s">
        <v>50</v>
      </c>
    </row>
    <row r="166" spans="1:7" ht="12.75" outlineLevel="1">
      <c r="A166" s="3" t="s">
        <v>211</v>
      </c>
      <c r="B166" s="1"/>
      <c r="C166" s="10">
        <f>SUBTOTAL(9,C165:C165)</f>
        <v>10366.22</v>
      </c>
      <c r="D166" s="10">
        <f>SUBTOTAL(9,D165:D165)</f>
        <v>3489.34</v>
      </c>
      <c r="E166" s="10">
        <f>SUBTOTAL(9,E165:E165)</f>
        <v>6876.879999999999</v>
      </c>
      <c r="F166" s="10"/>
      <c r="G166" s="1"/>
    </row>
    <row r="167" spans="1:8" ht="12.75" outlineLevel="2">
      <c r="A167" s="1" t="s">
        <v>5</v>
      </c>
      <c r="B167" s="1" t="s">
        <v>6</v>
      </c>
      <c r="C167" s="2">
        <v>1827.97</v>
      </c>
      <c r="D167" s="2">
        <v>599.49</v>
      </c>
      <c r="E167" s="2">
        <f>C167-D167</f>
        <v>1228.48</v>
      </c>
      <c r="F167" s="2"/>
      <c r="G167" s="1" t="s">
        <v>34</v>
      </c>
      <c r="H167" s="1" t="s">
        <v>33</v>
      </c>
    </row>
    <row r="168" spans="1:8" ht="12.75" outlineLevel="2">
      <c r="A168" s="1" t="s">
        <v>5</v>
      </c>
      <c r="B168" s="1" t="s">
        <v>6</v>
      </c>
      <c r="C168" s="2">
        <v>57455.02</v>
      </c>
      <c r="D168" s="2">
        <f>16646.83+1745.99</f>
        <v>18392.820000000003</v>
      </c>
      <c r="E168" s="2">
        <f>C168-D168</f>
        <v>39062.2</v>
      </c>
      <c r="F168" s="2"/>
      <c r="G168" s="1" t="s">
        <v>34</v>
      </c>
      <c r="H168" s="1" t="s">
        <v>33</v>
      </c>
    </row>
    <row r="169" spans="1:8" ht="12.75" outlineLevel="2">
      <c r="A169" s="1" t="s">
        <v>5</v>
      </c>
      <c r="B169" s="1" t="s">
        <v>6</v>
      </c>
      <c r="C169" s="2">
        <v>1748.84</v>
      </c>
      <c r="D169" s="2">
        <v>884.02</v>
      </c>
      <c r="E169" s="2">
        <f>C169-D169</f>
        <v>864.8199999999999</v>
      </c>
      <c r="F169" s="2"/>
      <c r="G169" s="1" t="s">
        <v>34</v>
      </c>
      <c r="H169" s="1" t="s">
        <v>33</v>
      </c>
    </row>
    <row r="170" spans="1:7" ht="12.75" outlineLevel="1">
      <c r="A170" s="3" t="s">
        <v>212</v>
      </c>
      <c r="B170" s="1"/>
      <c r="C170" s="10">
        <f>SUBTOTAL(9,C167:C169)</f>
        <v>61031.829999999994</v>
      </c>
      <c r="D170" s="10">
        <f>SUBTOTAL(9,D167:D169)</f>
        <v>19876.330000000005</v>
      </c>
      <c r="E170" s="10">
        <f>SUBTOTAL(9,E167:E169)</f>
        <v>41155.5</v>
      </c>
      <c r="F170" s="10"/>
      <c r="G170" s="1"/>
    </row>
    <row r="171" spans="1:8" ht="12.75" outlineLevel="2">
      <c r="A171" s="1" t="s">
        <v>5</v>
      </c>
      <c r="B171" s="1" t="s">
        <v>6</v>
      </c>
      <c r="C171" s="2">
        <v>35077.32</v>
      </c>
      <c r="D171" s="2">
        <v>15734.78</v>
      </c>
      <c r="E171" s="2">
        <f>C171-D171</f>
        <v>19342.54</v>
      </c>
      <c r="F171" s="2"/>
      <c r="G171" s="1" t="s">
        <v>7</v>
      </c>
      <c r="H171" s="1" t="s">
        <v>8</v>
      </c>
    </row>
    <row r="172" spans="1:7" ht="12.75" outlineLevel="1">
      <c r="A172" s="3" t="s">
        <v>213</v>
      </c>
      <c r="B172" s="1"/>
      <c r="C172" s="10">
        <f>SUBTOTAL(9,C171:C171)</f>
        <v>35077.32</v>
      </c>
      <c r="D172" s="10">
        <f>SUBTOTAL(9,D171:D171)</f>
        <v>15734.78</v>
      </c>
      <c r="E172" s="10">
        <f>SUBTOTAL(9,E171:E171)</f>
        <v>19342.54</v>
      </c>
      <c r="F172" s="10"/>
      <c r="G172" s="1"/>
    </row>
    <row r="173" spans="1:8" ht="12.75" outlineLevel="2">
      <c r="A173" s="1" t="s">
        <v>5</v>
      </c>
      <c r="B173" s="1" t="s">
        <v>6</v>
      </c>
      <c r="C173" s="2">
        <v>883.44</v>
      </c>
      <c r="D173" s="2">
        <v>414.65</v>
      </c>
      <c r="E173" s="2">
        <f>C173-D173</f>
        <v>468.7900000000001</v>
      </c>
      <c r="F173" s="2"/>
      <c r="G173" s="1" t="s">
        <v>118</v>
      </c>
      <c r="H173" s="1" t="s">
        <v>117</v>
      </c>
    </row>
    <row r="174" spans="1:7" ht="12.75" outlineLevel="1">
      <c r="A174" s="3" t="s">
        <v>214</v>
      </c>
      <c r="B174" s="1"/>
      <c r="C174" s="10">
        <f>SUBTOTAL(9,C173:C173)</f>
        <v>883.44</v>
      </c>
      <c r="D174" s="10">
        <f>SUBTOTAL(9,D173:D173)</f>
        <v>414.65</v>
      </c>
      <c r="E174" s="10">
        <f>SUBTOTAL(9,E173:E173)</f>
        <v>468.7900000000001</v>
      </c>
      <c r="F174" s="10"/>
      <c r="G174" s="1"/>
    </row>
    <row r="175" spans="1:8" ht="12.75" outlineLevel="2">
      <c r="A175" s="1" t="s">
        <v>5</v>
      </c>
      <c r="B175" s="1" t="s">
        <v>6</v>
      </c>
      <c r="C175" s="2">
        <v>30069.02</v>
      </c>
      <c r="D175" s="2">
        <v>8155.63</v>
      </c>
      <c r="E175" s="2">
        <f>C175-D175</f>
        <v>21913.39</v>
      </c>
      <c r="F175" s="2"/>
      <c r="G175" s="1" t="s">
        <v>168</v>
      </c>
      <c r="H175" s="1" t="s">
        <v>167</v>
      </c>
    </row>
    <row r="176" spans="1:7" ht="12.75" outlineLevel="1">
      <c r="A176" s="3" t="s">
        <v>215</v>
      </c>
      <c r="B176" s="1"/>
      <c r="C176" s="10">
        <f>SUBTOTAL(9,C175:C175)</f>
        <v>30069.02</v>
      </c>
      <c r="D176" s="10">
        <f>SUBTOTAL(9,D175:D175)</f>
        <v>8155.63</v>
      </c>
      <c r="E176" s="10">
        <f>SUBTOTAL(9,E175:E175)</f>
        <v>21913.39</v>
      </c>
      <c r="F176" s="10"/>
      <c r="G176" s="1"/>
    </row>
    <row r="177" spans="1:8" ht="12.75" outlineLevel="2">
      <c r="A177" s="1" t="s">
        <v>5</v>
      </c>
      <c r="B177" s="1" t="s">
        <v>6</v>
      </c>
      <c r="C177" s="2">
        <v>41604.07</v>
      </c>
      <c r="D177" s="2">
        <v>18660.44</v>
      </c>
      <c r="E177" s="2">
        <f>C177-D177</f>
        <v>22943.63</v>
      </c>
      <c r="F177" s="2"/>
      <c r="G177" s="1" t="s">
        <v>114</v>
      </c>
      <c r="H177" s="1" t="s">
        <v>113</v>
      </c>
    </row>
    <row r="178" spans="1:7" ht="12.75" outlineLevel="1">
      <c r="A178" s="3" t="s">
        <v>216</v>
      </c>
      <c r="B178" s="1"/>
      <c r="C178" s="10">
        <f>SUBTOTAL(9,C177:C177)</f>
        <v>41604.07</v>
      </c>
      <c r="D178" s="10">
        <f>SUBTOTAL(9,D177:D177)</f>
        <v>18660.44</v>
      </c>
      <c r="E178" s="10">
        <f>SUBTOTAL(9,E177:E177)</f>
        <v>22943.63</v>
      </c>
      <c r="F178" s="10"/>
      <c r="G178" s="1"/>
    </row>
    <row r="179" spans="1:8" ht="12.75" outlineLevel="2">
      <c r="A179" s="1" t="s">
        <v>5</v>
      </c>
      <c r="B179" s="1" t="s">
        <v>6</v>
      </c>
      <c r="C179" s="2">
        <v>43692.54</v>
      </c>
      <c r="D179" s="2">
        <v>14856.66</v>
      </c>
      <c r="E179" s="2">
        <f>C179-D179</f>
        <v>28835.88</v>
      </c>
      <c r="F179" s="2"/>
      <c r="G179" s="1" t="s">
        <v>122</v>
      </c>
      <c r="H179" s="1" t="s">
        <v>121</v>
      </c>
    </row>
    <row r="180" spans="1:7" ht="12.75" outlineLevel="1">
      <c r="A180" s="3" t="s">
        <v>217</v>
      </c>
      <c r="B180" s="1"/>
      <c r="C180" s="10">
        <f>SUBTOTAL(9,C179:C179)</f>
        <v>43692.54</v>
      </c>
      <c r="D180" s="10">
        <f>SUBTOTAL(9,D179:D179)</f>
        <v>14856.66</v>
      </c>
      <c r="E180" s="10">
        <f>SUBTOTAL(9,E179:E179)</f>
        <v>28835.88</v>
      </c>
      <c r="F180" s="10"/>
      <c r="G180" s="1"/>
    </row>
    <row r="181" spans="1:8" ht="12.75" outlineLevel="2">
      <c r="A181" s="1" t="s">
        <v>5</v>
      </c>
      <c r="B181" s="1" t="s">
        <v>6</v>
      </c>
      <c r="C181" s="2">
        <v>26498.74</v>
      </c>
      <c r="D181" s="2">
        <v>11362.91</v>
      </c>
      <c r="E181" s="2">
        <f>C181-D181</f>
        <v>15135.830000000002</v>
      </c>
      <c r="F181" s="2"/>
      <c r="G181" s="1" t="s">
        <v>61</v>
      </c>
      <c r="H181" s="1" t="s">
        <v>62</v>
      </c>
    </row>
    <row r="182" spans="1:7" ht="12.75" outlineLevel="1">
      <c r="A182" s="3" t="s">
        <v>218</v>
      </c>
      <c r="B182" s="1"/>
      <c r="C182" s="10">
        <f>SUBTOTAL(9,C181:C181)</f>
        <v>26498.74</v>
      </c>
      <c r="D182" s="10">
        <f>SUBTOTAL(9,D181:D181)</f>
        <v>11362.91</v>
      </c>
      <c r="E182" s="10">
        <f>SUBTOTAL(9,E181:E181)</f>
        <v>15135.830000000002</v>
      </c>
      <c r="F182" s="10"/>
      <c r="G182" s="1"/>
    </row>
    <row r="183" spans="1:8" ht="12.75" outlineLevel="2">
      <c r="A183" s="1" t="s">
        <v>5</v>
      </c>
      <c r="B183" s="1" t="s">
        <v>6</v>
      </c>
      <c r="C183" s="2">
        <v>49812</v>
      </c>
      <c r="D183" s="2">
        <v>12302.66</v>
      </c>
      <c r="E183" s="2">
        <f>C183-D183</f>
        <v>37509.34</v>
      </c>
      <c r="F183" s="2"/>
      <c r="G183" s="1" t="s">
        <v>79</v>
      </c>
      <c r="H183" s="1" t="s">
        <v>80</v>
      </c>
    </row>
    <row r="184" spans="1:8" ht="12.75" outlineLevel="2">
      <c r="A184" s="1" t="s">
        <v>5</v>
      </c>
      <c r="B184" s="1" t="s">
        <v>6</v>
      </c>
      <c r="C184" s="2">
        <v>44806.74</v>
      </c>
      <c r="D184" s="2">
        <v>14605.12</v>
      </c>
      <c r="E184" s="2">
        <f>C184-D184</f>
        <v>30201.619999999995</v>
      </c>
      <c r="F184" s="2"/>
      <c r="G184" s="1" t="s">
        <v>79</v>
      </c>
      <c r="H184" s="1" t="s">
        <v>80</v>
      </c>
    </row>
    <row r="185" spans="1:8" ht="12.75" outlineLevel="2">
      <c r="A185" s="1" t="s">
        <v>5</v>
      </c>
      <c r="B185" s="1" t="s">
        <v>6</v>
      </c>
      <c r="C185" s="2">
        <v>21331.86</v>
      </c>
      <c r="D185" s="2">
        <v>5732.15</v>
      </c>
      <c r="E185" s="2">
        <f>C185-D185</f>
        <v>15599.710000000001</v>
      </c>
      <c r="F185" s="2"/>
      <c r="G185" s="1" t="s">
        <v>79</v>
      </c>
      <c r="H185" s="1" t="s">
        <v>80</v>
      </c>
    </row>
    <row r="186" spans="1:8" ht="12.75" outlineLevel="2">
      <c r="A186" s="1" t="s">
        <v>171</v>
      </c>
      <c r="B186" s="1" t="s">
        <v>6</v>
      </c>
      <c r="C186" s="2">
        <v>7641.65</v>
      </c>
      <c r="D186" s="2"/>
      <c r="E186" s="2">
        <v>7641.65</v>
      </c>
      <c r="F186" s="2"/>
      <c r="G186" s="1" t="s">
        <v>79</v>
      </c>
      <c r="H186" s="1" t="s">
        <v>80</v>
      </c>
    </row>
    <row r="187" spans="1:7" ht="12.75" outlineLevel="1">
      <c r="A187" s="3" t="s">
        <v>219</v>
      </c>
      <c r="B187" s="1"/>
      <c r="C187" s="10">
        <f>SUBTOTAL(9,C183:C186)</f>
        <v>123592.24999999999</v>
      </c>
      <c r="D187" s="10">
        <f>SUBTOTAL(9,D183:D186)</f>
        <v>32639.93</v>
      </c>
      <c r="E187" s="10">
        <f>SUBTOTAL(9,E183:E186)</f>
        <v>90952.31999999999</v>
      </c>
      <c r="F187" s="10"/>
      <c r="G187" s="1"/>
    </row>
    <row r="188" spans="1:8" ht="12.75" outlineLevel="2">
      <c r="A188" s="1" t="s">
        <v>5</v>
      </c>
      <c r="B188" s="1" t="s">
        <v>6</v>
      </c>
      <c r="C188" s="2">
        <v>2243.2</v>
      </c>
      <c r="D188" s="2">
        <v>800.1</v>
      </c>
      <c r="E188" s="2">
        <f>C188-D188</f>
        <v>1443.1</v>
      </c>
      <c r="F188" s="2"/>
      <c r="G188" s="1" t="s">
        <v>155</v>
      </c>
      <c r="H188" s="1" t="s">
        <v>156</v>
      </c>
    </row>
    <row r="189" spans="1:7" ht="12.75" outlineLevel="1">
      <c r="A189" s="3" t="s">
        <v>220</v>
      </c>
      <c r="B189" s="1"/>
      <c r="C189" s="10">
        <f>SUBTOTAL(9,C188:C188)</f>
        <v>2243.2</v>
      </c>
      <c r="D189" s="10">
        <f>SUBTOTAL(9,D188:D188)</f>
        <v>800.1</v>
      </c>
      <c r="E189" s="10">
        <f>SUBTOTAL(9,E188:E188)</f>
        <v>1443.1</v>
      </c>
      <c r="F189" s="10"/>
      <c r="G189" s="1"/>
    </row>
    <row r="190" spans="1:8" ht="12.75" outlineLevel="2">
      <c r="A190" s="1" t="s">
        <v>5</v>
      </c>
      <c r="B190" s="1" t="s">
        <v>6</v>
      </c>
      <c r="C190" s="2">
        <v>12711.39</v>
      </c>
      <c r="D190" s="2">
        <v>4446.32</v>
      </c>
      <c r="E190" s="2">
        <f>C190-D190</f>
        <v>8265.07</v>
      </c>
      <c r="F190" s="2"/>
      <c r="G190" s="1" t="s">
        <v>112</v>
      </c>
      <c r="H190" s="1" t="s">
        <v>111</v>
      </c>
    </row>
    <row r="191" spans="1:7" ht="12.75" outlineLevel="1">
      <c r="A191" s="3" t="s">
        <v>221</v>
      </c>
      <c r="B191" s="1"/>
      <c r="C191" s="10">
        <f>SUBTOTAL(9,C190:C190)</f>
        <v>12711.39</v>
      </c>
      <c r="D191" s="10">
        <f>SUBTOTAL(9,D190:D190)</f>
        <v>4446.32</v>
      </c>
      <c r="E191" s="10">
        <f>SUBTOTAL(9,E190:E190)</f>
        <v>8265.07</v>
      </c>
      <c r="F191" s="10"/>
      <c r="G191" s="1"/>
    </row>
    <row r="192" spans="1:8" ht="12.75" outlineLevel="2">
      <c r="A192" s="1" t="s">
        <v>5</v>
      </c>
      <c r="B192" s="1" t="s">
        <v>6</v>
      </c>
      <c r="C192" s="2">
        <v>94932.8</v>
      </c>
      <c r="D192" s="2">
        <v>36975.91</v>
      </c>
      <c r="E192" s="2">
        <f aca="true" t="shared" si="4" ref="E192:E197">C192-D192</f>
        <v>57956.89</v>
      </c>
      <c r="F192" s="2"/>
      <c r="G192" s="1" t="s">
        <v>24</v>
      </c>
      <c r="H192" s="1" t="s">
        <v>23</v>
      </c>
    </row>
    <row r="193" spans="1:8" ht="12.75" outlineLevel="2">
      <c r="A193" s="1" t="s">
        <v>5</v>
      </c>
      <c r="B193" s="1" t="s">
        <v>6</v>
      </c>
      <c r="C193" s="2">
        <v>145608.01</v>
      </c>
      <c r="D193" s="2">
        <v>40081.58</v>
      </c>
      <c r="E193" s="2">
        <f t="shared" si="4"/>
        <v>105526.43000000001</v>
      </c>
      <c r="F193" s="2"/>
      <c r="G193" s="1" t="s">
        <v>24</v>
      </c>
      <c r="H193" s="1" t="s">
        <v>23</v>
      </c>
    </row>
    <row r="194" spans="1:8" ht="12.75" outlineLevel="2">
      <c r="A194" s="1" t="s">
        <v>5</v>
      </c>
      <c r="B194" s="1" t="s">
        <v>6</v>
      </c>
      <c r="C194" s="2">
        <v>20263.76</v>
      </c>
      <c r="D194" s="2">
        <v>6068.21</v>
      </c>
      <c r="E194" s="2">
        <f t="shared" si="4"/>
        <v>14195.55</v>
      </c>
      <c r="F194" s="2"/>
      <c r="G194" s="1" t="s">
        <v>24</v>
      </c>
      <c r="H194" s="1" t="s">
        <v>23</v>
      </c>
    </row>
    <row r="195" spans="1:8" ht="12.75" outlineLevel="2">
      <c r="A195" s="1" t="s">
        <v>5</v>
      </c>
      <c r="B195" s="1" t="s">
        <v>6</v>
      </c>
      <c r="C195" s="2">
        <v>70738.33</v>
      </c>
      <c r="D195" s="2">
        <v>20576.03</v>
      </c>
      <c r="E195" s="2">
        <f t="shared" si="4"/>
        <v>50162.3</v>
      </c>
      <c r="F195" s="2"/>
      <c r="G195" s="1" t="s">
        <v>24</v>
      </c>
      <c r="H195" s="1" t="s">
        <v>23</v>
      </c>
    </row>
    <row r="196" spans="1:8" ht="12.75" outlineLevel="2">
      <c r="A196" s="1" t="s">
        <v>5</v>
      </c>
      <c r="B196" s="1" t="s">
        <v>6</v>
      </c>
      <c r="C196" s="2">
        <v>54180.86</v>
      </c>
      <c r="D196" s="2">
        <v>15386.98</v>
      </c>
      <c r="E196" s="2">
        <f t="shared" si="4"/>
        <v>38793.880000000005</v>
      </c>
      <c r="F196" s="2"/>
      <c r="G196" s="1" t="s">
        <v>24</v>
      </c>
      <c r="H196" s="1" t="s">
        <v>23</v>
      </c>
    </row>
    <row r="197" spans="1:8" ht="12.75" outlineLevel="2">
      <c r="A197" s="1" t="s">
        <v>5</v>
      </c>
      <c r="B197" s="1" t="s">
        <v>6</v>
      </c>
      <c r="C197" s="2">
        <v>76389.83</v>
      </c>
      <c r="D197" s="2">
        <v>23472.96</v>
      </c>
      <c r="E197" s="2">
        <f t="shared" si="4"/>
        <v>52916.87</v>
      </c>
      <c r="F197" s="2"/>
      <c r="G197" s="1" t="s">
        <v>24</v>
      </c>
      <c r="H197" s="1" t="s">
        <v>23</v>
      </c>
    </row>
    <row r="198" spans="1:8" ht="12.75" outlineLevel="2">
      <c r="A198" s="1" t="s">
        <v>171</v>
      </c>
      <c r="B198" s="1" t="s">
        <v>6</v>
      </c>
      <c r="C198" s="2">
        <v>26437.66</v>
      </c>
      <c r="D198" s="2"/>
      <c r="E198" s="2">
        <v>26437.66</v>
      </c>
      <c r="F198" s="2"/>
      <c r="G198" s="1" t="s">
        <v>24</v>
      </c>
      <c r="H198" s="1" t="s">
        <v>23</v>
      </c>
    </row>
    <row r="199" spans="1:8" ht="12.75" outlineLevel="2">
      <c r="A199" s="1" t="s">
        <v>171</v>
      </c>
      <c r="B199" s="1" t="s">
        <v>6</v>
      </c>
      <c r="C199" s="2">
        <v>10699.56</v>
      </c>
      <c r="D199" s="2"/>
      <c r="E199" s="2">
        <v>10699.56</v>
      </c>
      <c r="F199" s="2"/>
      <c r="G199" s="1" t="s">
        <v>24</v>
      </c>
      <c r="H199" s="1" t="s">
        <v>23</v>
      </c>
    </row>
    <row r="200" spans="1:8" ht="12.75" outlineLevel="2">
      <c r="A200" s="1" t="s">
        <v>171</v>
      </c>
      <c r="B200" s="1" t="s">
        <v>6</v>
      </c>
      <c r="C200" s="2">
        <v>12543.94</v>
      </c>
      <c r="D200" s="2"/>
      <c r="E200" s="2">
        <v>12543.94</v>
      </c>
      <c r="F200" s="2"/>
      <c r="G200" s="1" t="s">
        <v>24</v>
      </c>
      <c r="H200" s="1" t="s">
        <v>23</v>
      </c>
    </row>
    <row r="201" spans="1:7" ht="12.75" outlineLevel="1">
      <c r="A201" s="3" t="s">
        <v>222</v>
      </c>
      <c r="B201" s="1"/>
      <c r="C201" s="10">
        <f>SUBTOTAL(9,C192:C200)</f>
        <v>511794.75</v>
      </c>
      <c r="D201" s="10">
        <f>SUBTOTAL(9,D192:D200)</f>
        <v>142561.67</v>
      </c>
      <c r="E201" s="10">
        <f>SUBTOTAL(9,E192:E200)</f>
        <v>369233.07999999996</v>
      </c>
      <c r="F201" s="10"/>
      <c r="G201" s="1"/>
    </row>
    <row r="202" spans="1:8" ht="12.75" outlineLevel="2">
      <c r="A202" s="1" t="s">
        <v>5</v>
      </c>
      <c r="B202" s="1" t="s">
        <v>6</v>
      </c>
      <c r="C202" s="2">
        <v>121770.05</v>
      </c>
      <c r="D202" s="2">
        <v>34931.84</v>
      </c>
      <c r="E202" s="2">
        <f>C202-D202</f>
        <v>86838.21</v>
      </c>
      <c r="F202" s="2"/>
      <c r="G202" s="1" t="s">
        <v>108</v>
      </c>
      <c r="H202" s="1" t="s">
        <v>107</v>
      </c>
    </row>
    <row r="203" spans="1:8" ht="12.75" outlineLevel="2">
      <c r="A203" s="1" t="s">
        <v>171</v>
      </c>
      <c r="B203" s="1" t="s">
        <v>6</v>
      </c>
      <c r="C203" s="2">
        <v>67029.39</v>
      </c>
      <c r="D203" s="2">
        <v>0</v>
      </c>
      <c r="E203" s="2">
        <v>67029.39</v>
      </c>
      <c r="F203" s="2"/>
      <c r="G203" s="1" t="s">
        <v>108</v>
      </c>
      <c r="H203" s="1" t="s">
        <v>107</v>
      </c>
    </row>
    <row r="204" spans="1:7" ht="12.75" outlineLevel="1">
      <c r="A204" s="3" t="s">
        <v>223</v>
      </c>
      <c r="B204" s="1"/>
      <c r="C204" s="10">
        <f>SUBTOTAL(9,C202:C203)</f>
        <v>188799.44</v>
      </c>
      <c r="D204" s="10">
        <f>SUBTOTAL(9,D202:D203)</f>
        <v>34931.84</v>
      </c>
      <c r="E204" s="10">
        <f>SUBTOTAL(9,E202:E203)</f>
        <v>153867.6</v>
      </c>
      <c r="F204" s="10"/>
      <c r="G204" s="1"/>
    </row>
    <row r="205" spans="1:8" ht="12.75" outlineLevel="2">
      <c r="A205" s="1" t="s">
        <v>5</v>
      </c>
      <c r="B205" s="1" t="s">
        <v>6</v>
      </c>
      <c r="C205" s="2">
        <v>35860.3</v>
      </c>
      <c r="D205" s="2">
        <v>11841.67</v>
      </c>
      <c r="E205" s="2">
        <f>C205-D205</f>
        <v>24018.630000000005</v>
      </c>
      <c r="F205" s="2"/>
      <c r="G205" s="1" t="s">
        <v>116</v>
      </c>
      <c r="H205" s="1" t="s">
        <v>115</v>
      </c>
    </row>
    <row r="206" spans="1:8" ht="12.75" outlineLevel="2">
      <c r="A206" s="1" t="s">
        <v>5</v>
      </c>
      <c r="B206" s="1" t="s">
        <v>6</v>
      </c>
      <c r="C206" s="2">
        <v>5842.83</v>
      </c>
      <c r="D206" s="2">
        <v>1497.16</v>
      </c>
      <c r="E206" s="2">
        <f>C206-D206</f>
        <v>4345.67</v>
      </c>
      <c r="F206" s="2"/>
      <c r="G206" s="1" t="s">
        <v>116</v>
      </c>
      <c r="H206" s="1" t="s">
        <v>115</v>
      </c>
    </row>
    <row r="207" spans="1:7" ht="12.75" outlineLevel="1">
      <c r="A207" s="3" t="s">
        <v>224</v>
      </c>
      <c r="B207" s="1"/>
      <c r="C207" s="10">
        <f>SUBTOTAL(9,C205:C206)</f>
        <v>41703.130000000005</v>
      </c>
      <c r="D207" s="10">
        <f>SUBTOTAL(9,D205:D206)</f>
        <v>13338.83</v>
      </c>
      <c r="E207" s="10">
        <f>SUBTOTAL(9,E205:E206)</f>
        <v>28364.300000000003</v>
      </c>
      <c r="F207" s="10"/>
      <c r="G207" s="1"/>
    </row>
    <row r="208" spans="1:8" ht="12.75" outlineLevel="2">
      <c r="A208" s="1" t="s">
        <v>5</v>
      </c>
      <c r="B208" s="1" t="s">
        <v>6</v>
      </c>
      <c r="C208" s="2">
        <v>16372.45</v>
      </c>
      <c r="D208" s="2">
        <v>4960.67</v>
      </c>
      <c r="E208" s="2">
        <f>C208-D208</f>
        <v>11411.78</v>
      </c>
      <c r="F208" s="2"/>
      <c r="G208" s="1" t="s">
        <v>57</v>
      </c>
      <c r="H208" s="1" t="s">
        <v>58</v>
      </c>
    </row>
    <row r="209" spans="1:8" ht="12.75" outlineLevel="2">
      <c r="A209" s="1" t="s">
        <v>5</v>
      </c>
      <c r="B209" s="1" t="s">
        <v>6</v>
      </c>
      <c r="C209" s="2">
        <v>6399.96</v>
      </c>
      <c r="D209" s="2">
        <v>2077.61</v>
      </c>
      <c r="E209" s="2">
        <f>C209-D209</f>
        <v>4322.35</v>
      </c>
      <c r="F209" s="2"/>
      <c r="G209" s="1" t="s">
        <v>57</v>
      </c>
      <c r="H209" s="1" t="s">
        <v>58</v>
      </c>
    </row>
    <row r="210" spans="1:8" ht="12.75" outlineLevel="2">
      <c r="A210" s="1" t="s">
        <v>5</v>
      </c>
      <c r="B210" s="1" t="s">
        <v>6</v>
      </c>
      <c r="C210" s="2">
        <v>9006.52</v>
      </c>
      <c r="D210" s="2">
        <v>3613.04</v>
      </c>
      <c r="E210" s="2">
        <f>C210-D210</f>
        <v>5393.4800000000005</v>
      </c>
      <c r="F210" s="2"/>
      <c r="G210" s="1" t="s">
        <v>57</v>
      </c>
      <c r="H210" s="1" t="s">
        <v>58</v>
      </c>
    </row>
    <row r="211" spans="1:8" ht="12.75" outlineLevel="2">
      <c r="A211" s="1" t="s">
        <v>5</v>
      </c>
      <c r="B211" s="1" t="s">
        <v>6</v>
      </c>
      <c r="C211" s="2">
        <v>19651.8</v>
      </c>
      <c r="D211" s="2">
        <v>6580.7</v>
      </c>
      <c r="E211" s="2">
        <f>C211-D211</f>
        <v>13071.099999999999</v>
      </c>
      <c r="F211" s="2"/>
      <c r="G211" s="1" t="s">
        <v>57</v>
      </c>
      <c r="H211" s="1" t="s">
        <v>58</v>
      </c>
    </row>
    <row r="212" spans="1:7" ht="12.75" outlineLevel="1">
      <c r="A212" s="3" t="s">
        <v>225</v>
      </c>
      <c r="B212" s="1"/>
      <c r="C212" s="10">
        <f>SUBTOTAL(9,C208:C211)</f>
        <v>51430.729999999996</v>
      </c>
      <c r="D212" s="10">
        <f>SUBTOTAL(9,D208:D211)</f>
        <v>17232.02</v>
      </c>
      <c r="E212" s="10">
        <f>SUBTOTAL(9,E208:E211)</f>
        <v>34198.71</v>
      </c>
      <c r="F212" s="10"/>
      <c r="G212" s="1"/>
    </row>
    <row r="213" spans="1:8" ht="12.75" outlineLevel="2">
      <c r="A213" s="1" t="s">
        <v>5</v>
      </c>
      <c r="B213" s="1" t="s">
        <v>6</v>
      </c>
      <c r="C213" s="2">
        <v>21169.63</v>
      </c>
      <c r="D213" s="2">
        <v>4208.79</v>
      </c>
      <c r="E213" s="2">
        <f>C213-D213</f>
        <v>16960.84</v>
      </c>
      <c r="F213" s="2"/>
      <c r="G213" s="1" t="s">
        <v>120</v>
      </c>
      <c r="H213" s="1" t="s">
        <v>119</v>
      </c>
    </row>
    <row r="214" spans="1:7" ht="12.75" outlineLevel="1">
      <c r="A214" s="3" t="s">
        <v>226</v>
      </c>
      <c r="B214" s="1"/>
      <c r="C214" s="10">
        <f>SUBTOTAL(9,C213:C213)</f>
        <v>21169.63</v>
      </c>
      <c r="D214" s="10">
        <f>SUBTOTAL(9,D213:D213)</f>
        <v>4208.79</v>
      </c>
      <c r="E214" s="10">
        <f>SUBTOTAL(9,E213:E213)</f>
        <v>16960.84</v>
      </c>
      <c r="F214" s="10"/>
      <c r="G214" s="1"/>
    </row>
    <row r="215" spans="1:8" ht="12.75" outlineLevel="2">
      <c r="A215" s="1" t="s">
        <v>5</v>
      </c>
      <c r="B215" s="1" t="s">
        <v>6</v>
      </c>
      <c r="C215" s="2">
        <v>856.89</v>
      </c>
      <c r="D215" s="2">
        <v>378.74</v>
      </c>
      <c r="E215" s="2">
        <f>C215-D215</f>
        <v>478.15</v>
      </c>
      <c r="F215" s="2"/>
      <c r="G215" s="1" t="s">
        <v>124</v>
      </c>
      <c r="H215" s="1" t="s">
        <v>123</v>
      </c>
    </row>
    <row r="216" spans="1:7" ht="12.75" outlineLevel="1">
      <c r="A216" s="3" t="s">
        <v>227</v>
      </c>
      <c r="B216" s="1"/>
      <c r="C216" s="10">
        <f>SUBTOTAL(9,C215:C215)</f>
        <v>856.89</v>
      </c>
      <c r="D216" s="10">
        <f>SUBTOTAL(9,D215:D215)</f>
        <v>378.74</v>
      </c>
      <c r="E216" s="10">
        <f>SUBTOTAL(9,E215:E215)</f>
        <v>478.15</v>
      </c>
      <c r="F216" s="10"/>
      <c r="G216" s="1"/>
    </row>
    <row r="217" spans="1:8" ht="12.75" outlineLevel="2">
      <c r="A217" s="1" t="s">
        <v>5</v>
      </c>
      <c r="B217" s="1" t="s">
        <v>6</v>
      </c>
      <c r="C217" s="2">
        <v>113651.37</v>
      </c>
      <c r="D217" s="2">
        <v>24032.93</v>
      </c>
      <c r="E217" s="2">
        <f aca="true" t="shared" si="5" ref="E217:E231">C217-D217</f>
        <v>89618.44</v>
      </c>
      <c r="F217" s="2"/>
      <c r="G217" s="1" t="s">
        <v>70</v>
      </c>
      <c r="H217" s="1" t="s">
        <v>69</v>
      </c>
    </row>
    <row r="218" spans="1:8" ht="12.75" outlineLevel="2">
      <c r="A218" s="1" t="s">
        <v>5</v>
      </c>
      <c r="B218" s="1" t="s">
        <v>6</v>
      </c>
      <c r="C218" s="2">
        <v>180445.08</v>
      </c>
      <c r="D218" s="2">
        <v>17616.16</v>
      </c>
      <c r="E218" s="2">
        <f t="shared" si="5"/>
        <v>162828.91999999998</v>
      </c>
      <c r="F218" s="2"/>
      <c r="G218" s="1" t="s">
        <v>70</v>
      </c>
      <c r="H218" s="1" t="s">
        <v>69</v>
      </c>
    </row>
    <row r="219" spans="1:8" ht="12.75" outlineLevel="2">
      <c r="A219" s="1" t="s">
        <v>5</v>
      </c>
      <c r="B219" s="1" t="s">
        <v>6</v>
      </c>
      <c r="C219" s="2">
        <v>277447.34</v>
      </c>
      <c r="D219" s="2">
        <v>66828.74</v>
      </c>
      <c r="E219" s="2">
        <f t="shared" si="5"/>
        <v>210618.60000000003</v>
      </c>
      <c r="F219" s="2"/>
      <c r="G219" s="1" t="s">
        <v>70</v>
      </c>
      <c r="H219" s="1" t="s">
        <v>69</v>
      </c>
    </row>
    <row r="220" spans="1:8" ht="12.75" outlineLevel="2">
      <c r="A220" s="1" t="s">
        <v>5</v>
      </c>
      <c r="B220" s="1" t="s">
        <v>6</v>
      </c>
      <c r="C220" s="2">
        <v>147834.03</v>
      </c>
      <c r="D220" s="2">
        <v>32058.49</v>
      </c>
      <c r="E220" s="2">
        <f t="shared" si="5"/>
        <v>115775.54</v>
      </c>
      <c r="F220" s="2"/>
      <c r="G220" s="1" t="s">
        <v>70</v>
      </c>
      <c r="H220" s="1" t="s">
        <v>69</v>
      </c>
    </row>
    <row r="221" spans="1:8" ht="12.75" outlineLevel="2">
      <c r="A221" s="1" t="s">
        <v>5</v>
      </c>
      <c r="B221" s="1" t="s">
        <v>6</v>
      </c>
      <c r="C221" s="2">
        <v>87026.79</v>
      </c>
      <c r="D221" s="2">
        <v>14727.26</v>
      </c>
      <c r="E221" s="2">
        <f t="shared" si="5"/>
        <v>72299.53</v>
      </c>
      <c r="F221" s="2"/>
      <c r="G221" s="1" t="s">
        <v>70</v>
      </c>
      <c r="H221" s="1" t="s">
        <v>69</v>
      </c>
    </row>
    <row r="222" spans="1:8" ht="12.75" outlineLevel="2">
      <c r="A222" s="1" t="s">
        <v>5</v>
      </c>
      <c r="B222" s="1" t="s">
        <v>6</v>
      </c>
      <c r="C222" s="2">
        <v>100156.84</v>
      </c>
      <c r="D222" s="2">
        <v>26278.67</v>
      </c>
      <c r="E222" s="2">
        <f t="shared" si="5"/>
        <v>73878.17</v>
      </c>
      <c r="F222" s="2"/>
      <c r="G222" s="1" t="s">
        <v>70</v>
      </c>
      <c r="H222" s="1" t="s">
        <v>69</v>
      </c>
    </row>
    <row r="223" spans="1:8" ht="12.75" outlineLevel="2">
      <c r="A223" s="1" t="s">
        <v>5</v>
      </c>
      <c r="B223" s="1" t="s">
        <v>6</v>
      </c>
      <c r="C223" s="2">
        <v>165015.15</v>
      </c>
      <c r="D223" s="2">
        <v>29541.58</v>
      </c>
      <c r="E223" s="2">
        <f t="shared" si="5"/>
        <v>135473.57</v>
      </c>
      <c r="F223" s="2"/>
      <c r="G223" s="1" t="s">
        <v>70</v>
      </c>
      <c r="H223" s="1" t="s">
        <v>69</v>
      </c>
    </row>
    <row r="224" spans="1:8" ht="12.75" outlineLevel="2">
      <c r="A224" s="1" t="s">
        <v>5</v>
      </c>
      <c r="B224" s="1" t="s">
        <v>6</v>
      </c>
      <c r="C224" s="2">
        <v>57019.83</v>
      </c>
      <c r="D224" s="2">
        <v>15904.5</v>
      </c>
      <c r="E224" s="2">
        <f t="shared" si="5"/>
        <v>41115.33</v>
      </c>
      <c r="F224" s="2"/>
      <c r="G224" s="1" t="s">
        <v>70</v>
      </c>
      <c r="H224" s="1" t="s">
        <v>69</v>
      </c>
    </row>
    <row r="225" spans="1:8" ht="12.75" outlineLevel="2">
      <c r="A225" s="1" t="s">
        <v>5</v>
      </c>
      <c r="B225" s="1" t="s">
        <v>6</v>
      </c>
      <c r="C225" s="2">
        <v>273838.71</v>
      </c>
      <c r="D225" s="2">
        <v>23273.55</v>
      </c>
      <c r="E225" s="2">
        <f t="shared" si="5"/>
        <v>250565.16000000003</v>
      </c>
      <c r="F225" s="2"/>
      <c r="G225" s="1" t="s">
        <v>70</v>
      </c>
      <c r="H225" s="1" t="s">
        <v>69</v>
      </c>
    </row>
    <row r="226" spans="1:8" ht="12.75" outlineLevel="2">
      <c r="A226" s="1" t="s">
        <v>5</v>
      </c>
      <c r="B226" s="1" t="s">
        <v>6</v>
      </c>
      <c r="C226" s="2">
        <v>69573.04</v>
      </c>
      <c r="D226" s="2">
        <v>17200.44</v>
      </c>
      <c r="E226" s="2">
        <f t="shared" si="5"/>
        <v>52372.59999999999</v>
      </c>
      <c r="F226" s="2"/>
      <c r="G226" s="1" t="s">
        <v>70</v>
      </c>
      <c r="H226" s="1" t="s">
        <v>69</v>
      </c>
    </row>
    <row r="227" spans="1:8" ht="12.75" outlineLevel="2">
      <c r="A227" s="1" t="s">
        <v>5</v>
      </c>
      <c r="B227" s="1" t="s">
        <v>6</v>
      </c>
      <c r="C227" s="2">
        <v>115128.15</v>
      </c>
      <c r="D227" s="2">
        <v>38434.56</v>
      </c>
      <c r="E227" s="2">
        <f t="shared" si="5"/>
        <v>76693.59</v>
      </c>
      <c r="F227" s="2"/>
      <c r="G227" s="1" t="s">
        <v>70</v>
      </c>
      <c r="H227" s="1" t="s">
        <v>69</v>
      </c>
    </row>
    <row r="228" spans="1:8" ht="12.75" outlineLevel="2">
      <c r="A228" s="1" t="s">
        <v>5</v>
      </c>
      <c r="B228" s="1" t="s">
        <v>6</v>
      </c>
      <c r="C228" s="2">
        <v>41592.22</v>
      </c>
      <c r="D228" s="2">
        <v>12460.59</v>
      </c>
      <c r="E228" s="2">
        <f t="shared" si="5"/>
        <v>29131.63</v>
      </c>
      <c r="F228" s="2"/>
      <c r="G228" s="1" t="s">
        <v>70</v>
      </c>
      <c r="H228" s="1" t="s">
        <v>69</v>
      </c>
    </row>
    <row r="229" spans="1:8" ht="12.75" outlineLevel="2">
      <c r="A229" s="1" t="s">
        <v>5</v>
      </c>
      <c r="B229" s="1" t="s">
        <v>6</v>
      </c>
      <c r="C229" s="2">
        <v>146572.25</v>
      </c>
      <c r="D229" s="2">
        <v>23631.97</v>
      </c>
      <c r="E229" s="2">
        <f t="shared" si="5"/>
        <v>122940.28</v>
      </c>
      <c r="F229" s="2"/>
      <c r="G229" s="1" t="s">
        <v>70</v>
      </c>
      <c r="H229" s="1" t="s">
        <v>69</v>
      </c>
    </row>
    <row r="230" spans="1:8" ht="12.75" outlineLevel="2">
      <c r="A230" s="1" t="s">
        <v>5</v>
      </c>
      <c r="B230" s="1" t="s">
        <v>6</v>
      </c>
      <c r="C230" s="2">
        <v>78279.81</v>
      </c>
      <c r="D230" s="2">
        <v>16529.51</v>
      </c>
      <c r="E230" s="2">
        <f t="shared" si="5"/>
        <v>61750.3</v>
      </c>
      <c r="F230" s="2"/>
      <c r="G230" s="1" t="s">
        <v>70</v>
      </c>
      <c r="H230" s="1" t="s">
        <v>69</v>
      </c>
    </row>
    <row r="231" spans="1:8" ht="12.75" outlineLevel="2">
      <c r="A231" s="1" t="s">
        <v>5</v>
      </c>
      <c r="B231" s="1" t="s">
        <v>6</v>
      </c>
      <c r="C231" s="2">
        <v>90308.34</v>
      </c>
      <c r="D231" s="2">
        <v>25772.82</v>
      </c>
      <c r="E231" s="2">
        <f t="shared" si="5"/>
        <v>64535.52</v>
      </c>
      <c r="F231" s="2"/>
      <c r="G231" s="1" t="s">
        <v>70</v>
      </c>
      <c r="H231" s="1" t="s">
        <v>69</v>
      </c>
    </row>
    <row r="232" spans="1:8" ht="12.75" outlineLevel="2">
      <c r="A232" s="1" t="s">
        <v>171</v>
      </c>
      <c r="B232" s="1" t="s">
        <v>6</v>
      </c>
      <c r="C232" s="2">
        <v>16645.21</v>
      </c>
      <c r="D232" s="2"/>
      <c r="E232" s="2">
        <v>16645.21</v>
      </c>
      <c r="F232" s="2"/>
      <c r="G232" s="1" t="s">
        <v>70</v>
      </c>
      <c r="H232" s="1" t="s">
        <v>69</v>
      </c>
    </row>
    <row r="233" spans="1:8" ht="12.75" outlineLevel="2">
      <c r="A233" s="1" t="s">
        <v>171</v>
      </c>
      <c r="B233" s="1" t="s">
        <v>6</v>
      </c>
      <c r="C233" s="2">
        <v>37769.78</v>
      </c>
      <c r="D233" s="2"/>
      <c r="E233" s="2">
        <v>37769.78</v>
      </c>
      <c r="F233" s="2"/>
      <c r="G233" s="1" t="s">
        <v>70</v>
      </c>
      <c r="H233" s="1" t="s">
        <v>69</v>
      </c>
    </row>
    <row r="234" spans="1:8" ht="12.75" outlineLevel="2">
      <c r="A234" s="1" t="s">
        <v>171</v>
      </c>
      <c r="B234" s="1" t="s">
        <v>6</v>
      </c>
      <c r="C234" s="2">
        <v>38572.84</v>
      </c>
      <c r="D234" s="2"/>
      <c r="E234" s="2">
        <v>38572.84</v>
      </c>
      <c r="F234" s="2"/>
      <c r="G234" s="1" t="s">
        <v>70</v>
      </c>
      <c r="H234" s="1" t="s">
        <v>69</v>
      </c>
    </row>
    <row r="235" spans="1:8" ht="12.75" outlineLevel="2">
      <c r="A235" s="1" t="s">
        <v>171</v>
      </c>
      <c r="B235" s="1" t="s">
        <v>6</v>
      </c>
      <c r="C235" s="2">
        <v>83327.13</v>
      </c>
      <c r="D235" s="2"/>
      <c r="E235" s="2">
        <v>83327.13</v>
      </c>
      <c r="F235" s="2"/>
      <c r="G235" s="1" t="s">
        <v>70</v>
      </c>
      <c r="H235" s="1" t="s">
        <v>69</v>
      </c>
    </row>
    <row r="236" spans="1:8" ht="12.75" outlineLevel="2">
      <c r="A236" s="1" t="s">
        <v>171</v>
      </c>
      <c r="B236" s="1" t="s">
        <v>6</v>
      </c>
      <c r="C236" s="2">
        <v>18653.19</v>
      </c>
      <c r="D236" s="2"/>
      <c r="E236" s="2">
        <v>18653.19</v>
      </c>
      <c r="F236" s="2"/>
      <c r="G236" s="1" t="s">
        <v>70</v>
      </c>
      <c r="H236" s="1" t="s">
        <v>69</v>
      </c>
    </row>
    <row r="237" spans="1:8" ht="12.75" outlineLevel="2">
      <c r="A237" s="1" t="s">
        <v>171</v>
      </c>
      <c r="B237" s="1" t="s">
        <v>6</v>
      </c>
      <c r="C237" s="2">
        <v>47353.23</v>
      </c>
      <c r="D237" s="2"/>
      <c r="E237" s="2">
        <v>47353.23</v>
      </c>
      <c r="F237" s="2"/>
      <c r="G237" s="1" t="s">
        <v>70</v>
      </c>
      <c r="H237" s="1" t="s">
        <v>69</v>
      </c>
    </row>
    <row r="238" spans="1:8" ht="12.75" outlineLevel="2">
      <c r="A238" s="1" t="s">
        <v>171</v>
      </c>
      <c r="B238" s="1" t="s">
        <v>6</v>
      </c>
      <c r="C238" s="2">
        <v>12533.62</v>
      </c>
      <c r="D238" s="2"/>
      <c r="E238" s="2">
        <v>12533.62</v>
      </c>
      <c r="F238" s="2"/>
      <c r="G238" s="1" t="s">
        <v>70</v>
      </c>
      <c r="H238" s="1" t="s">
        <v>69</v>
      </c>
    </row>
    <row r="239" spans="1:8" ht="12.75" outlineLevel="2">
      <c r="A239" s="1" t="s">
        <v>171</v>
      </c>
      <c r="B239" s="1" t="s">
        <v>6</v>
      </c>
      <c r="C239" s="2">
        <v>98173.4</v>
      </c>
      <c r="D239" s="2"/>
      <c r="E239" s="2">
        <v>98173.4</v>
      </c>
      <c r="F239" s="2"/>
      <c r="G239" s="1" t="s">
        <v>70</v>
      </c>
      <c r="H239" s="1" t="s">
        <v>69</v>
      </c>
    </row>
    <row r="240" spans="1:8" ht="12.75" outlineLevel="2">
      <c r="A240" s="1" t="s">
        <v>171</v>
      </c>
      <c r="B240" s="1" t="s">
        <v>6</v>
      </c>
      <c r="C240" s="2">
        <v>13251.89</v>
      </c>
      <c r="D240" s="2"/>
      <c r="E240" s="2">
        <v>13251.89</v>
      </c>
      <c r="F240" s="2"/>
      <c r="G240" s="1" t="s">
        <v>70</v>
      </c>
      <c r="H240" s="1" t="s">
        <v>69</v>
      </c>
    </row>
    <row r="241" spans="1:8" ht="12.75" outlineLevel="2">
      <c r="A241" s="1" t="s">
        <v>171</v>
      </c>
      <c r="B241" s="1" t="s">
        <v>6</v>
      </c>
      <c r="C241" s="2">
        <v>4623.16</v>
      </c>
      <c r="D241" s="2"/>
      <c r="E241" s="2">
        <v>4623.16</v>
      </c>
      <c r="F241" s="2"/>
      <c r="G241" s="1" t="s">
        <v>70</v>
      </c>
      <c r="H241" s="1" t="s">
        <v>69</v>
      </c>
    </row>
    <row r="242" spans="1:8" ht="12.75" outlineLevel="2">
      <c r="A242" s="1" t="s">
        <v>171</v>
      </c>
      <c r="B242" s="1" t="s">
        <v>6</v>
      </c>
      <c r="C242" s="2">
        <v>15765.24</v>
      </c>
      <c r="D242" s="2"/>
      <c r="E242" s="2">
        <v>15765.24</v>
      </c>
      <c r="F242" s="2"/>
      <c r="G242" s="1" t="s">
        <v>70</v>
      </c>
      <c r="H242" s="1" t="s">
        <v>69</v>
      </c>
    </row>
    <row r="243" spans="1:8" ht="12.75" outlineLevel="2">
      <c r="A243" s="1" t="s">
        <v>171</v>
      </c>
      <c r="B243" s="1" t="s">
        <v>6</v>
      </c>
      <c r="C243" s="2">
        <v>29794.68</v>
      </c>
      <c r="D243" s="2"/>
      <c r="E243" s="2">
        <v>29794.68</v>
      </c>
      <c r="F243" s="2"/>
      <c r="G243" s="1" t="s">
        <v>70</v>
      </c>
      <c r="H243" s="1" t="s">
        <v>69</v>
      </c>
    </row>
    <row r="244" spans="1:7" ht="12.75" outlineLevel="1">
      <c r="A244" s="3" t="s">
        <v>228</v>
      </c>
      <c r="B244" s="1"/>
      <c r="C244" s="10">
        <f>SUBTOTAL(9,C217:C243)</f>
        <v>2360352.3200000008</v>
      </c>
      <c r="D244" s="10">
        <f>SUBTOTAL(9,D217:D243)</f>
        <v>384291.7700000001</v>
      </c>
      <c r="E244" s="10">
        <f>SUBTOTAL(9,E217:E243)</f>
        <v>1976060.5499999998</v>
      </c>
      <c r="F244" s="10"/>
      <c r="G244" s="1"/>
    </row>
    <row r="245" spans="1:8" ht="12.75" outlineLevel="2">
      <c r="A245" s="1" t="s">
        <v>5</v>
      </c>
      <c r="B245" s="1" t="s">
        <v>6</v>
      </c>
      <c r="C245" s="2">
        <v>87675.96</v>
      </c>
      <c r="D245" s="2">
        <v>16720.34</v>
      </c>
      <c r="E245" s="2">
        <f>C245-D245</f>
        <v>70955.62000000001</v>
      </c>
      <c r="F245" s="2"/>
      <c r="G245" s="1" t="s">
        <v>67</v>
      </c>
      <c r="H245" s="1" t="s">
        <v>68</v>
      </c>
    </row>
    <row r="246" spans="1:8" ht="12.75" outlineLevel="2">
      <c r="A246" s="1" t="s">
        <v>5</v>
      </c>
      <c r="B246" s="1" t="s">
        <v>6</v>
      </c>
      <c r="C246" s="2">
        <v>5146.9</v>
      </c>
      <c r="D246" s="2">
        <v>1848.04</v>
      </c>
      <c r="E246" s="2">
        <f>C246-D246</f>
        <v>3298.8599999999997</v>
      </c>
      <c r="F246" s="2"/>
      <c r="G246" s="1" t="s">
        <v>67</v>
      </c>
      <c r="H246" s="1" t="s">
        <v>68</v>
      </c>
    </row>
    <row r="247" spans="1:7" ht="12.75" outlineLevel="1">
      <c r="A247" s="3" t="s">
        <v>229</v>
      </c>
      <c r="B247" s="1"/>
      <c r="C247" s="10">
        <f>SUBTOTAL(9,C245:C246)</f>
        <v>92822.86</v>
      </c>
      <c r="D247" s="10">
        <f>SUBTOTAL(9,D245:D246)</f>
        <v>18568.38</v>
      </c>
      <c r="E247" s="10">
        <f>SUBTOTAL(9,E245:E246)</f>
        <v>74254.48000000001</v>
      </c>
      <c r="F247" s="10"/>
      <c r="G247" s="1"/>
    </row>
    <row r="248" spans="1:8" ht="12.75" outlineLevel="2">
      <c r="A248" s="1" t="s">
        <v>5</v>
      </c>
      <c r="B248" s="1" t="s">
        <v>6</v>
      </c>
      <c r="C248" s="2">
        <v>8085.28</v>
      </c>
      <c r="D248" s="2">
        <v>2902.3</v>
      </c>
      <c r="E248" s="2">
        <f>C248-D248</f>
        <v>5182.98</v>
      </c>
      <c r="F248" s="2"/>
      <c r="G248" s="1" t="s">
        <v>83</v>
      </c>
      <c r="H248" s="1" t="s">
        <v>84</v>
      </c>
    </row>
    <row r="249" spans="1:8" ht="12.75" outlineLevel="2">
      <c r="A249" s="1" t="s">
        <v>5</v>
      </c>
      <c r="B249" s="1" t="s">
        <v>6</v>
      </c>
      <c r="C249" s="2">
        <v>15784.17</v>
      </c>
      <c r="D249" s="2">
        <v>3581.09</v>
      </c>
      <c r="E249" s="2">
        <f>C249-D249</f>
        <v>12203.08</v>
      </c>
      <c r="F249" s="2"/>
      <c r="G249" s="1" t="s">
        <v>83</v>
      </c>
      <c r="H249" s="1" t="s">
        <v>84</v>
      </c>
    </row>
    <row r="250" spans="1:7" ht="12.75" outlineLevel="1">
      <c r="A250" s="3" t="s">
        <v>230</v>
      </c>
      <c r="B250" s="1"/>
      <c r="C250" s="10">
        <f>SUBTOTAL(9,C248:C249)</f>
        <v>23869.45</v>
      </c>
      <c r="D250" s="10">
        <f>SUBTOTAL(9,D248:D249)</f>
        <v>6483.39</v>
      </c>
      <c r="E250" s="10">
        <f>SUBTOTAL(9,E248:E249)</f>
        <v>17386.059999999998</v>
      </c>
      <c r="F250" s="10"/>
      <c r="G250" s="1"/>
    </row>
    <row r="251" spans="1:8" ht="12.75" outlineLevel="2">
      <c r="A251" s="1" t="s">
        <v>5</v>
      </c>
      <c r="B251" s="1" t="s">
        <v>6</v>
      </c>
      <c r="C251" s="2">
        <v>19783.21</v>
      </c>
      <c r="D251" s="2">
        <v>5797.38</v>
      </c>
      <c r="E251" s="2">
        <f>C251-D251</f>
        <v>13985.829999999998</v>
      </c>
      <c r="F251" s="2"/>
      <c r="G251" s="1" t="s">
        <v>134</v>
      </c>
      <c r="H251" s="1" t="s">
        <v>133</v>
      </c>
    </row>
    <row r="252" spans="1:8" ht="12.75" outlineLevel="2">
      <c r="A252" s="1" t="s">
        <v>5</v>
      </c>
      <c r="B252" s="1" t="s">
        <v>6</v>
      </c>
      <c r="C252" s="2">
        <v>9853.52</v>
      </c>
      <c r="D252" s="2">
        <v>4853.79</v>
      </c>
      <c r="E252" s="2">
        <f>C252-D252</f>
        <v>4999.7300000000005</v>
      </c>
      <c r="F252" s="2"/>
      <c r="G252" s="1" t="s">
        <v>134</v>
      </c>
      <c r="H252" s="1" t="s">
        <v>133</v>
      </c>
    </row>
    <row r="253" spans="1:7" ht="12.75" outlineLevel="1">
      <c r="A253" s="3" t="s">
        <v>231</v>
      </c>
      <c r="B253" s="1"/>
      <c r="C253" s="10">
        <f>SUBTOTAL(9,C251:C252)</f>
        <v>29636.73</v>
      </c>
      <c r="D253" s="10">
        <f>SUBTOTAL(9,D251:D252)</f>
        <v>10651.17</v>
      </c>
      <c r="E253" s="10">
        <f>SUBTOTAL(9,E251:E252)</f>
        <v>18985.559999999998</v>
      </c>
      <c r="F253" s="10"/>
      <c r="G253" s="1"/>
    </row>
    <row r="254" spans="1:8" ht="12.75" outlineLevel="2">
      <c r="A254" s="1" t="s">
        <v>5</v>
      </c>
      <c r="B254" s="1" t="s">
        <v>6</v>
      </c>
      <c r="C254" s="2">
        <v>45282.05</v>
      </c>
      <c r="D254" s="2">
        <v>6266.94</v>
      </c>
      <c r="E254" s="2">
        <f>C254-D254</f>
        <v>39015.11</v>
      </c>
      <c r="F254" s="2"/>
      <c r="G254" s="1" t="s">
        <v>87</v>
      </c>
      <c r="H254" s="1" t="s">
        <v>88</v>
      </c>
    </row>
    <row r="255" spans="1:8" ht="12.75" outlineLevel="2">
      <c r="A255" s="1" t="s">
        <v>171</v>
      </c>
      <c r="B255" s="1" t="s">
        <v>6</v>
      </c>
      <c r="C255" s="2">
        <v>25058.43</v>
      </c>
      <c r="D255" s="2"/>
      <c r="E255" s="2">
        <v>25058.43</v>
      </c>
      <c r="F255" s="2"/>
      <c r="G255" s="1" t="s">
        <v>87</v>
      </c>
      <c r="H255" s="1" t="s">
        <v>88</v>
      </c>
    </row>
    <row r="256" spans="1:7" ht="12.75" outlineLevel="1">
      <c r="A256" s="3" t="s">
        <v>232</v>
      </c>
      <c r="B256" s="1"/>
      <c r="C256" s="10">
        <f>SUBTOTAL(9,C254:C255)</f>
        <v>70340.48000000001</v>
      </c>
      <c r="D256" s="10">
        <f>SUBTOTAL(9,D254:D255)</f>
        <v>6266.94</v>
      </c>
      <c r="E256" s="10">
        <f>SUBTOTAL(9,E254:E255)</f>
        <v>64073.54</v>
      </c>
      <c r="F256" s="10"/>
      <c r="G256" s="1"/>
    </row>
    <row r="257" spans="1:8" ht="12.75" outlineLevel="2">
      <c r="A257" s="1" t="s">
        <v>5</v>
      </c>
      <c r="B257" s="1" t="s">
        <v>6</v>
      </c>
      <c r="C257" s="2">
        <v>250560.6</v>
      </c>
      <c r="D257" s="2">
        <v>43049.49</v>
      </c>
      <c r="E257" s="2">
        <f>C257-D257</f>
        <v>207511.11000000002</v>
      </c>
      <c r="F257" s="2"/>
      <c r="G257" s="1" t="s">
        <v>131</v>
      </c>
      <c r="H257" s="1" t="s">
        <v>132</v>
      </c>
    </row>
    <row r="258" spans="1:8" ht="12.75" outlineLevel="2">
      <c r="A258" s="1" t="s">
        <v>171</v>
      </c>
      <c r="B258" s="1" t="s">
        <v>6</v>
      </c>
      <c r="C258" s="2">
        <v>66626.86</v>
      </c>
      <c r="D258" s="2"/>
      <c r="E258" s="2">
        <v>66626.86</v>
      </c>
      <c r="F258" s="2"/>
      <c r="G258" s="1" t="s">
        <v>131</v>
      </c>
      <c r="H258" s="1" t="s">
        <v>132</v>
      </c>
    </row>
    <row r="259" spans="1:7" ht="12.75" outlineLevel="1">
      <c r="A259" s="3" t="s">
        <v>233</v>
      </c>
      <c r="B259" s="1"/>
      <c r="C259" s="10">
        <f>SUBTOTAL(9,C257:C258)</f>
        <v>317187.46</v>
      </c>
      <c r="D259" s="10">
        <f>SUBTOTAL(9,D257:D258)</f>
        <v>43049.49</v>
      </c>
      <c r="E259" s="10">
        <f>SUBTOTAL(9,E257:E258)</f>
        <v>274137.97000000003</v>
      </c>
      <c r="F259" s="10"/>
      <c r="G259" s="1"/>
    </row>
    <row r="260" spans="1:8" ht="12.75" outlineLevel="2">
      <c r="A260" s="1" t="s">
        <v>5</v>
      </c>
      <c r="B260" s="1" t="s">
        <v>6</v>
      </c>
      <c r="C260" s="2">
        <v>4774.55</v>
      </c>
      <c r="D260" s="2">
        <f>1955.45+123.87</f>
        <v>2079.32</v>
      </c>
      <c r="E260" s="2">
        <f>C260-D260</f>
        <v>2695.23</v>
      </c>
      <c r="F260" s="2"/>
      <c r="G260" s="1" t="s">
        <v>43</v>
      </c>
      <c r="H260" s="1" t="s">
        <v>44</v>
      </c>
    </row>
    <row r="261" spans="1:8" ht="12.75" outlineLevel="2">
      <c r="A261" s="1" t="s">
        <v>5</v>
      </c>
      <c r="B261" s="1" t="s">
        <v>6</v>
      </c>
      <c r="C261" s="2">
        <v>68410.42</v>
      </c>
      <c r="D261" s="2">
        <f>27763.02+2478.33</f>
        <v>30241.35</v>
      </c>
      <c r="E261" s="2">
        <f>C261-D261</f>
        <v>38169.07</v>
      </c>
      <c r="F261" s="2"/>
      <c r="G261" s="1" t="s">
        <v>43</v>
      </c>
      <c r="H261" s="1" t="s">
        <v>44</v>
      </c>
    </row>
    <row r="262" spans="1:7" ht="12.75" outlineLevel="1">
      <c r="A262" s="3" t="s">
        <v>234</v>
      </c>
      <c r="B262" s="1"/>
      <c r="C262" s="10">
        <f>SUBTOTAL(9,C260:C261)</f>
        <v>73184.97</v>
      </c>
      <c r="D262" s="10">
        <f>SUBTOTAL(9,D260:D261)</f>
        <v>32320.67</v>
      </c>
      <c r="E262" s="10">
        <f>SUBTOTAL(9,E260:E261)</f>
        <v>40864.3</v>
      </c>
      <c r="F262" s="10"/>
      <c r="G262" s="1"/>
    </row>
    <row r="263" spans="1:8" ht="12.75" outlineLevel="2">
      <c r="A263" s="1" t="s">
        <v>5</v>
      </c>
      <c r="B263" s="1" t="s">
        <v>6</v>
      </c>
      <c r="C263" s="2">
        <v>23744.12</v>
      </c>
      <c r="D263" s="2">
        <v>9297.36</v>
      </c>
      <c r="E263" s="2">
        <f>C263-D263</f>
        <v>14446.759999999998</v>
      </c>
      <c r="F263" s="2"/>
      <c r="G263" s="1" t="s">
        <v>74</v>
      </c>
      <c r="H263" s="1" t="s">
        <v>73</v>
      </c>
    </row>
    <row r="264" spans="1:7" ht="12.75" outlineLevel="1">
      <c r="A264" s="3" t="s">
        <v>235</v>
      </c>
      <c r="B264" s="1"/>
      <c r="C264" s="10">
        <f>SUBTOTAL(9,C263:C263)</f>
        <v>23744.12</v>
      </c>
      <c r="D264" s="10">
        <f>SUBTOTAL(9,D263:D263)</f>
        <v>9297.36</v>
      </c>
      <c r="E264" s="10">
        <f>SUBTOTAL(9,E263:E263)</f>
        <v>14446.759999999998</v>
      </c>
      <c r="F264" s="10"/>
      <c r="G264" s="1"/>
    </row>
    <row r="265" spans="1:8" ht="12.75" outlineLevel="2">
      <c r="A265" s="1" t="s">
        <v>5</v>
      </c>
      <c r="B265" s="1" t="s">
        <v>6</v>
      </c>
      <c r="C265" s="2">
        <v>13520.33</v>
      </c>
      <c r="D265" s="2">
        <f>5943.86+1160.95</f>
        <v>7104.8099999999995</v>
      </c>
      <c r="E265" s="2">
        <f>C265-D265</f>
        <v>6415.52</v>
      </c>
      <c r="F265" s="2"/>
      <c r="G265" s="1" t="s">
        <v>166</v>
      </c>
      <c r="H265" s="1" t="s">
        <v>165</v>
      </c>
    </row>
    <row r="266" spans="1:7" ht="12.75" outlineLevel="1">
      <c r="A266" s="3" t="s">
        <v>236</v>
      </c>
      <c r="B266" s="1"/>
      <c r="C266" s="10">
        <f>SUBTOTAL(9,C265:C265)</f>
        <v>13520.33</v>
      </c>
      <c r="D266" s="10">
        <f>SUBTOTAL(9,D265:D265)</f>
        <v>7104.8099999999995</v>
      </c>
      <c r="E266" s="10">
        <f>SUBTOTAL(9,E265:E265)</f>
        <v>6415.52</v>
      </c>
      <c r="F266" s="10"/>
      <c r="G266" s="1"/>
    </row>
    <row r="267" spans="1:8" ht="12.75" outlineLevel="2">
      <c r="A267" s="1" t="s">
        <v>5</v>
      </c>
      <c r="B267" s="1" t="s">
        <v>6</v>
      </c>
      <c r="C267" s="2">
        <v>59242.73</v>
      </c>
      <c r="D267" s="2">
        <f>16650.64+3302.04</f>
        <v>19952.68</v>
      </c>
      <c r="E267" s="2">
        <f>C267-D267</f>
        <v>39290.05</v>
      </c>
      <c r="F267" s="2"/>
      <c r="G267" s="1" t="s">
        <v>99</v>
      </c>
      <c r="H267" s="1" t="s">
        <v>100</v>
      </c>
    </row>
    <row r="268" spans="1:8" ht="12.75" outlineLevel="2">
      <c r="A268" s="1" t="s">
        <v>5</v>
      </c>
      <c r="B268" s="1" t="s">
        <v>6</v>
      </c>
      <c r="C268" s="2">
        <v>38927.31</v>
      </c>
      <c r="D268" s="2">
        <f>12476.38+1438.75</f>
        <v>13915.13</v>
      </c>
      <c r="E268" s="2">
        <f>C268-D268</f>
        <v>25012.18</v>
      </c>
      <c r="F268" s="2"/>
      <c r="G268" s="1" t="s">
        <v>99</v>
      </c>
      <c r="H268" s="1" t="s">
        <v>100</v>
      </c>
    </row>
    <row r="269" spans="1:8" ht="12.75" outlineLevel="2">
      <c r="A269" s="1" t="s">
        <v>5</v>
      </c>
      <c r="B269" s="1" t="s">
        <v>6</v>
      </c>
      <c r="C269" s="2">
        <v>18301.42</v>
      </c>
      <c r="D269" s="2">
        <f>6702.36+472.01</f>
        <v>7174.37</v>
      </c>
      <c r="E269" s="2">
        <f>C269-D269</f>
        <v>11127.05</v>
      </c>
      <c r="F269" s="2"/>
      <c r="G269" s="1" t="s">
        <v>99</v>
      </c>
      <c r="H269" s="1" t="s">
        <v>100</v>
      </c>
    </row>
    <row r="270" spans="1:8" ht="12.75" outlineLevel="2">
      <c r="A270" s="1" t="s">
        <v>5</v>
      </c>
      <c r="B270" s="1" t="s">
        <v>6</v>
      </c>
      <c r="C270" s="2">
        <v>15828.06</v>
      </c>
      <c r="D270" s="2">
        <f>4489.34+873.01</f>
        <v>5362.35</v>
      </c>
      <c r="E270" s="2">
        <f>C270-D270</f>
        <v>10465.71</v>
      </c>
      <c r="F270" s="2"/>
      <c r="G270" s="1" t="s">
        <v>99</v>
      </c>
      <c r="H270" s="1" t="s">
        <v>100</v>
      </c>
    </row>
    <row r="271" spans="1:8" ht="12.75" outlineLevel="2">
      <c r="A271" s="1" t="s">
        <v>5</v>
      </c>
      <c r="B271" s="1" t="s">
        <v>6</v>
      </c>
      <c r="C271" s="2">
        <v>50998.61</v>
      </c>
      <c r="D271" s="2">
        <f>15342.43+2326.83</f>
        <v>17669.260000000002</v>
      </c>
      <c r="E271" s="2">
        <f>C271-D271</f>
        <v>33329.35</v>
      </c>
      <c r="F271" s="2"/>
      <c r="G271" s="1" t="s">
        <v>99</v>
      </c>
      <c r="H271" s="1" t="s">
        <v>100</v>
      </c>
    </row>
    <row r="272" spans="1:8" ht="12.75" outlineLevel="2">
      <c r="A272" s="1" t="s">
        <v>171</v>
      </c>
      <c r="B272" s="1" t="s">
        <v>6</v>
      </c>
      <c r="C272" s="2">
        <v>19403.86</v>
      </c>
      <c r="D272" s="2"/>
      <c r="E272" s="2">
        <v>19403.86</v>
      </c>
      <c r="F272" s="2"/>
      <c r="G272" s="1" t="s">
        <v>99</v>
      </c>
      <c r="H272" s="1" t="s">
        <v>100</v>
      </c>
    </row>
    <row r="273" spans="1:8" ht="12.75" outlineLevel="2">
      <c r="A273" s="1" t="s">
        <v>171</v>
      </c>
      <c r="B273" s="1" t="s">
        <v>6</v>
      </c>
      <c r="C273" s="2">
        <v>12736.09</v>
      </c>
      <c r="D273" s="2"/>
      <c r="E273" s="2">
        <v>12736.09</v>
      </c>
      <c r="F273" s="2"/>
      <c r="G273" s="1" t="s">
        <v>99</v>
      </c>
      <c r="H273" s="1" t="s">
        <v>100</v>
      </c>
    </row>
    <row r="274" spans="1:8" ht="12.75" outlineLevel="2">
      <c r="A274" s="1" t="s">
        <v>171</v>
      </c>
      <c r="B274" s="1" t="s">
        <v>6</v>
      </c>
      <c r="C274" s="2">
        <v>45937.99</v>
      </c>
      <c r="D274" s="2"/>
      <c r="E274" s="2">
        <v>45937.99</v>
      </c>
      <c r="F274" s="2"/>
      <c r="G274" s="1" t="s">
        <v>99</v>
      </c>
      <c r="H274" s="1" t="s">
        <v>100</v>
      </c>
    </row>
    <row r="275" spans="1:7" ht="12.75" outlineLevel="1">
      <c r="A275" s="3" t="s">
        <v>237</v>
      </c>
      <c r="B275" s="1"/>
      <c r="C275" s="10">
        <f>SUBTOTAL(9,C267:C274)</f>
        <v>261376.06999999998</v>
      </c>
      <c r="D275" s="10">
        <f>SUBTOTAL(9,D267:D274)</f>
        <v>64073.79</v>
      </c>
      <c r="E275" s="10">
        <f>SUBTOTAL(9,E267:E274)</f>
        <v>197302.28</v>
      </c>
      <c r="F275" s="10"/>
      <c r="G275" s="1"/>
    </row>
    <row r="276" spans="1:8" ht="12.75" outlineLevel="2">
      <c r="A276" s="1" t="s">
        <v>5</v>
      </c>
      <c r="B276" s="1" t="s">
        <v>6</v>
      </c>
      <c r="C276" s="2">
        <v>7780.49</v>
      </c>
      <c r="D276" s="2">
        <f>3676.64+405.33</f>
        <v>4081.97</v>
      </c>
      <c r="E276" s="2">
        <f>C276-D276</f>
        <v>3698.52</v>
      </c>
      <c r="F276" s="2"/>
      <c r="G276" s="1" t="s">
        <v>81</v>
      </c>
      <c r="H276" s="1" t="s">
        <v>82</v>
      </c>
    </row>
    <row r="277" spans="1:7" ht="12.75" outlineLevel="1">
      <c r="A277" s="3" t="s">
        <v>238</v>
      </c>
      <c r="B277" s="1"/>
      <c r="C277" s="10">
        <f>SUBTOTAL(9,C276:C276)</f>
        <v>7780.49</v>
      </c>
      <c r="D277" s="10">
        <f>SUBTOTAL(9,D276:D276)</f>
        <v>4081.97</v>
      </c>
      <c r="E277" s="10">
        <f>SUBTOTAL(9,E276:E276)</f>
        <v>3698.52</v>
      </c>
      <c r="F277" s="10"/>
      <c r="G277" s="1"/>
    </row>
    <row r="278" spans="1:8" ht="12.75" outlineLevel="2">
      <c r="A278" s="1" t="s">
        <v>5</v>
      </c>
      <c r="B278" s="1" t="s">
        <v>6</v>
      </c>
      <c r="C278" s="2">
        <v>17866.06</v>
      </c>
      <c r="D278" s="2">
        <v>6092.25</v>
      </c>
      <c r="E278" s="2">
        <f>C278-D278</f>
        <v>11773.810000000001</v>
      </c>
      <c r="F278" s="2"/>
      <c r="G278" s="1" t="s">
        <v>9</v>
      </c>
      <c r="H278" s="1" t="s">
        <v>10</v>
      </c>
    </row>
    <row r="279" spans="1:7" ht="12.75" outlineLevel="1">
      <c r="A279" s="3" t="s">
        <v>239</v>
      </c>
      <c r="B279" s="1"/>
      <c r="C279" s="10">
        <f>SUBTOTAL(9,C278:C278)</f>
        <v>17866.06</v>
      </c>
      <c r="D279" s="10">
        <f>SUBTOTAL(9,D278:D278)</f>
        <v>6092.25</v>
      </c>
      <c r="E279" s="10">
        <f>SUBTOTAL(9,E278:E278)</f>
        <v>11773.810000000001</v>
      </c>
      <c r="F279" s="10"/>
      <c r="G279" s="1"/>
    </row>
    <row r="280" spans="1:8" ht="12.75" outlineLevel="2">
      <c r="A280" s="1" t="s">
        <v>5</v>
      </c>
      <c r="B280" s="1" t="s">
        <v>6</v>
      </c>
      <c r="C280" s="2">
        <v>31248.92</v>
      </c>
      <c r="D280" s="2">
        <f>9910.12+1702.12</f>
        <v>11612.240000000002</v>
      </c>
      <c r="E280" s="2">
        <f>C280-D280</f>
        <v>19636.679999999997</v>
      </c>
      <c r="F280" s="2"/>
      <c r="G280" s="1" t="s">
        <v>97</v>
      </c>
      <c r="H280" s="1" t="s">
        <v>98</v>
      </c>
    </row>
    <row r="281" spans="1:8" ht="12.75" outlineLevel="2">
      <c r="A281" s="1" t="s">
        <v>5</v>
      </c>
      <c r="B281" s="1" t="s">
        <v>6</v>
      </c>
      <c r="C281" s="2">
        <v>15291.87</v>
      </c>
      <c r="D281" s="2">
        <f>4299.8+1626.21</f>
        <v>5926.01</v>
      </c>
      <c r="E281" s="2">
        <f>C281-D281</f>
        <v>9365.86</v>
      </c>
      <c r="F281" s="2"/>
      <c r="G281" s="1" t="s">
        <v>97</v>
      </c>
      <c r="H281" s="1" t="s">
        <v>98</v>
      </c>
    </row>
    <row r="282" spans="1:8" ht="12.75" outlineLevel="2">
      <c r="A282" s="1" t="s">
        <v>5</v>
      </c>
      <c r="B282" s="1" t="s">
        <v>6</v>
      </c>
      <c r="C282" s="2">
        <v>17394.07</v>
      </c>
      <c r="D282" s="2">
        <f>5386.61+1029.79</f>
        <v>6416.4</v>
      </c>
      <c r="E282" s="2">
        <f>C282-D282</f>
        <v>10977.67</v>
      </c>
      <c r="F282" s="2"/>
      <c r="G282" s="1" t="s">
        <v>97</v>
      </c>
      <c r="H282" s="1" t="s">
        <v>98</v>
      </c>
    </row>
    <row r="283" spans="1:8" ht="12.75" outlineLevel="2">
      <c r="A283" s="1" t="s">
        <v>5</v>
      </c>
      <c r="B283" s="1" t="s">
        <v>6</v>
      </c>
      <c r="C283" s="2">
        <v>24506.23</v>
      </c>
      <c r="D283" s="2">
        <f>7916.72+1562.76</f>
        <v>9479.48</v>
      </c>
      <c r="E283" s="2">
        <f>C283-D283</f>
        <v>15026.75</v>
      </c>
      <c r="F283" s="2"/>
      <c r="G283" s="1" t="s">
        <v>97</v>
      </c>
      <c r="H283" s="1" t="s">
        <v>98</v>
      </c>
    </row>
    <row r="284" spans="1:8" ht="12.75" outlineLevel="2">
      <c r="A284" s="1" t="s">
        <v>171</v>
      </c>
      <c r="B284" s="1" t="s">
        <v>6</v>
      </c>
      <c r="C284" s="2">
        <v>163.9</v>
      </c>
      <c r="D284" s="2"/>
      <c r="E284" s="2">
        <v>163.9</v>
      </c>
      <c r="F284" s="2"/>
      <c r="G284" s="1" t="s">
        <v>97</v>
      </c>
      <c r="H284" s="1" t="s">
        <v>98</v>
      </c>
    </row>
    <row r="285" spans="1:7" ht="12.75" outlineLevel="1">
      <c r="A285" s="3" t="s">
        <v>240</v>
      </c>
      <c r="B285" s="1"/>
      <c r="C285" s="10">
        <f>SUBTOTAL(9,C280:C284)</f>
        <v>88604.98999999999</v>
      </c>
      <c r="D285" s="10">
        <f>SUBTOTAL(9,D280:D284)</f>
        <v>33434.130000000005</v>
      </c>
      <c r="E285" s="10">
        <f>SUBTOTAL(9,E280:E284)</f>
        <v>55170.86</v>
      </c>
      <c r="F285" s="10"/>
      <c r="G285" s="1"/>
    </row>
    <row r="286" spans="1:8" ht="12.75" outlineLevel="2">
      <c r="A286" s="1" t="s">
        <v>5</v>
      </c>
      <c r="B286" s="1" t="s">
        <v>6</v>
      </c>
      <c r="C286" s="2">
        <v>12982.45</v>
      </c>
      <c r="D286" s="2">
        <f>3287.15+357.24</f>
        <v>3644.3900000000003</v>
      </c>
      <c r="E286" s="2">
        <f>C286-D286</f>
        <v>9338.060000000001</v>
      </c>
      <c r="F286" s="2"/>
      <c r="G286" s="1" t="s">
        <v>136</v>
      </c>
      <c r="H286" s="1" t="s">
        <v>135</v>
      </c>
    </row>
    <row r="287" spans="1:7" ht="12.75" outlineLevel="1">
      <c r="A287" s="3" t="s">
        <v>241</v>
      </c>
      <c r="B287" s="1"/>
      <c r="C287" s="10">
        <f>SUBTOTAL(9,C286:C286)</f>
        <v>12982.45</v>
      </c>
      <c r="D287" s="10">
        <f>SUBTOTAL(9,D286:D286)</f>
        <v>3644.3900000000003</v>
      </c>
      <c r="E287" s="10">
        <f>SUBTOTAL(9,E286:E286)</f>
        <v>9338.060000000001</v>
      </c>
      <c r="F287" s="10"/>
      <c r="G287" s="1"/>
    </row>
    <row r="288" spans="1:8" ht="12.75" outlineLevel="2">
      <c r="A288" s="1" t="s">
        <v>5</v>
      </c>
      <c r="B288" s="1" t="s">
        <v>6</v>
      </c>
      <c r="C288" s="2">
        <v>886919.03</v>
      </c>
      <c r="D288" s="2">
        <v>24537.88</v>
      </c>
      <c r="E288" s="2">
        <f>C288-D288</f>
        <v>862381.15</v>
      </c>
      <c r="F288" s="2"/>
      <c r="G288" s="1" t="s">
        <v>126</v>
      </c>
      <c r="H288" s="1" t="s">
        <v>125</v>
      </c>
    </row>
    <row r="289" spans="1:8" ht="12.75" outlineLevel="2">
      <c r="A289" s="1" t="s">
        <v>171</v>
      </c>
      <c r="B289" s="1" t="s">
        <v>6</v>
      </c>
      <c r="C289" s="2">
        <v>188836.87</v>
      </c>
      <c r="D289" s="2"/>
      <c r="E289" s="2">
        <v>188836.87</v>
      </c>
      <c r="F289" s="2"/>
      <c r="G289" s="1" t="s">
        <v>126</v>
      </c>
      <c r="H289" s="1" t="s">
        <v>125</v>
      </c>
    </row>
    <row r="290" spans="1:7" ht="12.75" outlineLevel="1">
      <c r="A290" s="3" t="s">
        <v>242</v>
      </c>
      <c r="B290" s="1"/>
      <c r="C290" s="10">
        <f>SUBTOTAL(9,C288:C289)</f>
        <v>1075755.9</v>
      </c>
      <c r="D290" s="10">
        <f>SUBTOTAL(9,D288:D289)</f>
        <v>24537.88</v>
      </c>
      <c r="E290" s="10">
        <f>SUBTOTAL(9,E288:E289)</f>
        <v>1051218.02</v>
      </c>
      <c r="F290" s="10"/>
      <c r="G290" s="1"/>
    </row>
    <row r="291" spans="1:8" ht="12.75" outlineLevel="2">
      <c r="A291" s="1" t="s">
        <v>5</v>
      </c>
      <c r="B291" s="1" t="s">
        <v>6</v>
      </c>
      <c r="C291" s="2">
        <v>29725.39</v>
      </c>
      <c r="D291" s="2">
        <f>7946.11+1113.86</f>
        <v>9059.97</v>
      </c>
      <c r="E291" s="2">
        <f aca="true" t="shared" si="6" ref="E291:E302">C291-D291</f>
        <v>20665.42</v>
      </c>
      <c r="F291" s="2"/>
      <c r="G291" s="1" t="s">
        <v>35</v>
      </c>
      <c r="H291" s="1" t="s">
        <v>36</v>
      </c>
    </row>
    <row r="292" spans="1:8" ht="12.75" outlineLevel="2">
      <c r="A292" s="1" t="s">
        <v>5</v>
      </c>
      <c r="B292" s="1" t="s">
        <v>6</v>
      </c>
      <c r="C292" s="2">
        <v>6627.47</v>
      </c>
      <c r="D292" s="2">
        <f>2611.18+361.59</f>
        <v>2972.77</v>
      </c>
      <c r="E292" s="2">
        <f t="shared" si="6"/>
        <v>3654.7000000000003</v>
      </c>
      <c r="F292" s="2"/>
      <c r="G292" s="1" t="s">
        <v>35</v>
      </c>
      <c r="H292" s="1" t="s">
        <v>36</v>
      </c>
    </row>
    <row r="293" spans="1:8" ht="12.75" outlineLevel="2">
      <c r="A293" s="1" t="s">
        <v>5</v>
      </c>
      <c r="B293" s="1" t="s">
        <v>6</v>
      </c>
      <c r="C293" s="2">
        <v>13266.48</v>
      </c>
      <c r="D293" s="2">
        <f>4807.03+323.31</f>
        <v>5130.34</v>
      </c>
      <c r="E293" s="2">
        <f t="shared" si="6"/>
        <v>8136.139999999999</v>
      </c>
      <c r="F293" s="2"/>
      <c r="G293" s="1" t="s">
        <v>35</v>
      </c>
      <c r="H293" s="1" t="s">
        <v>36</v>
      </c>
    </row>
    <row r="294" spans="1:8" ht="12.75" outlineLevel="2">
      <c r="A294" s="1" t="s">
        <v>5</v>
      </c>
      <c r="B294" s="1" t="s">
        <v>6</v>
      </c>
      <c r="C294" s="2">
        <v>11953.59</v>
      </c>
      <c r="D294" s="2">
        <f>3096.54+409.78</f>
        <v>3506.3199999999997</v>
      </c>
      <c r="E294" s="2">
        <f t="shared" si="6"/>
        <v>8447.27</v>
      </c>
      <c r="F294" s="2"/>
      <c r="G294" s="1" t="s">
        <v>35</v>
      </c>
      <c r="H294" s="1" t="s">
        <v>36</v>
      </c>
    </row>
    <row r="295" spans="1:8" ht="12.75" outlineLevel="2">
      <c r="A295" s="1" t="s">
        <v>5</v>
      </c>
      <c r="B295" s="1" t="s">
        <v>6</v>
      </c>
      <c r="C295" s="2">
        <v>17461.64</v>
      </c>
      <c r="D295" s="2">
        <f>5188.33+828.29</f>
        <v>6016.62</v>
      </c>
      <c r="E295" s="2">
        <f t="shared" si="6"/>
        <v>11445.02</v>
      </c>
      <c r="F295" s="2"/>
      <c r="G295" s="1" t="s">
        <v>35</v>
      </c>
      <c r="H295" s="1" t="s">
        <v>36</v>
      </c>
    </row>
    <row r="296" spans="1:8" ht="12.75" outlineLevel="2">
      <c r="A296" s="1" t="s">
        <v>5</v>
      </c>
      <c r="B296" s="1" t="s">
        <v>6</v>
      </c>
      <c r="C296" s="2">
        <v>4990.53</v>
      </c>
      <c r="D296" s="2">
        <f>1560.83+366.24</f>
        <v>1927.07</v>
      </c>
      <c r="E296" s="2">
        <f t="shared" si="6"/>
        <v>3063.46</v>
      </c>
      <c r="F296" s="2"/>
      <c r="G296" s="1" t="s">
        <v>35</v>
      </c>
      <c r="H296" s="1" t="s">
        <v>36</v>
      </c>
    </row>
    <row r="297" spans="1:8" ht="12.75" outlineLevel="2">
      <c r="A297" s="1" t="s">
        <v>5</v>
      </c>
      <c r="B297" s="1" t="s">
        <v>6</v>
      </c>
      <c r="C297" s="2">
        <v>65238.88</v>
      </c>
      <c r="D297" s="2">
        <f>19190.87+3382.46</f>
        <v>22573.329999999998</v>
      </c>
      <c r="E297" s="2">
        <f t="shared" si="6"/>
        <v>42665.55</v>
      </c>
      <c r="F297" s="2"/>
      <c r="G297" s="1" t="s">
        <v>35</v>
      </c>
      <c r="H297" s="1" t="s">
        <v>36</v>
      </c>
    </row>
    <row r="298" spans="1:8" ht="12.75" outlineLevel="2">
      <c r="A298" s="1" t="s">
        <v>5</v>
      </c>
      <c r="B298" s="1" t="s">
        <v>6</v>
      </c>
      <c r="C298" s="2">
        <v>30115.15</v>
      </c>
      <c r="D298" s="2">
        <f>9963.3+1555.41</f>
        <v>11518.71</v>
      </c>
      <c r="E298" s="2">
        <f t="shared" si="6"/>
        <v>18596.440000000002</v>
      </c>
      <c r="F298" s="2"/>
      <c r="G298" s="1" t="s">
        <v>35</v>
      </c>
      <c r="H298" s="1" t="s">
        <v>36</v>
      </c>
    </row>
    <row r="299" spans="1:8" ht="12.75" outlineLevel="2">
      <c r="A299" s="1" t="s">
        <v>5</v>
      </c>
      <c r="B299" s="1" t="s">
        <v>6</v>
      </c>
      <c r="C299" s="2">
        <v>2518.57</v>
      </c>
      <c r="D299" s="2">
        <f>798.52+64.06</f>
        <v>862.5799999999999</v>
      </c>
      <c r="E299" s="2">
        <f t="shared" si="6"/>
        <v>1655.9900000000002</v>
      </c>
      <c r="F299" s="2"/>
      <c r="G299" s="1" t="s">
        <v>35</v>
      </c>
      <c r="H299" s="1" t="s">
        <v>36</v>
      </c>
    </row>
    <row r="300" spans="1:8" ht="12.75" outlineLevel="2">
      <c r="A300" s="1" t="s">
        <v>5</v>
      </c>
      <c r="B300" s="1" t="s">
        <v>6</v>
      </c>
      <c r="C300" s="2">
        <v>30048.99</v>
      </c>
      <c r="D300" s="2">
        <f>6389.23+1050.34</f>
        <v>7439.57</v>
      </c>
      <c r="E300" s="2">
        <f t="shared" si="6"/>
        <v>22609.420000000002</v>
      </c>
      <c r="F300" s="2"/>
      <c r="G300" s="1" t="s">
        <v>35</v>
      </c>
      <c r="H300" s="1" t="s">
        <v>36</v>
      </c>
    </row>
    <row r="301" spans="1:8" ht="12.75" outlineLevel="2">
      <c r="A301" s="1" t="s">
        <v>5</v>
      </c>
      <c r="B301" s="1" t="s">
        <v>6</v>
      </c>
      <c r="C301" s="2">
        <v>6443.21</v>
      </c>
      <c r="D301" s="2">
        <f>1935.63+342.46</f>
        <v>2278.09</v>
      </c>
      <c r="E301" s="2">
        <f t="shared" si="6"/>
        <v>4165.12</v>
      </c>
      <c r="F301" s="2"/>
      <c r="G301" s="1" t="s">
        <v>35</v>
      </c>
      <c r="H301" s="1" t="s">
        <v>36</v>
      </c>
    </row>
    <row r="302" spans="1:8" ht="12.75" outlineLevel="2">
      <c r="A302" s="1" t="s">
        <v>5</v>
      </c>
      <c r="B302" s="1" t="s">
        <v>6</v>
      </c>
      <c r="C302" s="2">
        <v>4584.76</v>
      </c>
      <c r="D302" s="2">
        <f>1371.57+197.05</f>
        <v>1568.62</v>
      </c>
      <c r="E302" s="2">
        <f t="shared" si="6"/>
        <v>3016.1400000000003</v>
      </c>
      <c r="F302" s="2"/>
      <c r="G302" s="1" t="s">
        <v>35</v>
      </c>
      <c r="H302" s="1" t="s">
        <v>36</v>
      </c>
    </row>
    <row r="303" spans="1:8" ht="12.75" outlineLevel="2">
      <c r="A303" s="1" t="s">
        <v>171</v>
      </c>
      <c r="B303" s="1" t="s">
        <v>6</v>
      </c>
      <c r="C303" s="2">
        <v>7415.37</v>
      </c>
      <c r="D303" s="2"/>
      <c r="E303" s="2">
        <v>7415.37</v>
      </c>
      <c r="F303" s="2"/>
      <c r="G303" s="1" t="s">
        <v>35</v>
      </c>
      <c r="H303" s="1" t="s">
        <v>36</v>
      </c>
    </row>
    <row r="304" spans="1:8" ht="12.75" outlineLevel="2">
      <c r="A304" s="1" t="s">
        <v>171</v>
      </c>
      <c r="B304" s="1" t="s">
        <v>6</v>
      </c>
      <c r="C304" s="2">
        <v>326207.22</v>
      </c>
      <c r="D304" s="2"/>
      <c r="E304" s="2">
        <v>326207.22</v>
      </c>
      <c r="F304" s="2"/>
      <c r="G304" s="1" t="s">
        <v>35</v>
      </c>
      <c r="H304" s="1" t="s">
        <v>36</v>
      </c>
    </row>
    <row r="305" spans="1:8" ht="12.75" outlineLevel="2">
      <c r="A305" s="1" t="s">
        <v>171</v>
      </c>
      <c r="B305" s="1" t="s">
        <v>6</v>
      </c>
      <c r="C305" s="2">
        <v>285935.4</v>
      </c>
      <c r="D305" s="2"/>
      <c r="E305" s="2">
        <v>285935.4</v>
      </c>
      <c r="F305" s="2"/>
      <c r="G305" s="1" t="s">
        <v>35</v>
      </c>
      <c r="H305" s="1" t="s">
        <v>36</v>
      </c>
    </row>
    <row r="306" spans="1:7" ht="12.75" outlineLevel="1">
      <c r="A306" s="3" t="s">
        <v>243</v>
      </c>
      <c r="B306" s="1"/>
      <c r="C306" s="10">
        <f>SUBTOTAL(9,C291:C305)</f>
        <v>842532.65</v>
      </c>
      <c r="D306" s="10">
        <f>SUBTOTAL(9,D291:D305)</f>
        <v>74853.98999999999</v>
      </c>
      <c r="E306" s="10">
        <f>SUBTOTAL(9,E291:E305)</f>
        <v>767678.66</v>
      </c>
      <c r="F306" s="10"/>
      <c r="G306" s="1"/>
    </row>
    <row r="307" spans="1:8" ht="12.75" outlineLevel="2">
      <c r="A307" s="1" t="s">
        <v>5</v>
      </c>
      <c r="B307" s="1" t="s">
        <v>6</v>
      </c>
      <c r="C307" s="2">
        <v>16736.32</v>
      </c>
      <c r="D307" s="2">
        <v>5096.59</v>
      </c>
      <c r="E307" s="2">
        <f>C307-D307</f>
        <v>11639.73</v>
      </c>
      <c r="F307" s="2"/>
      <c r="G307" s="1" t="s">
        <v>127</v>
      </c>
      <c r="H307" s="1" t="s">
        <v>128</v>
      </c>
    </row>
    <row r="308" spans="1:8" ht="12.75" outlineLevel="2">
      <c r="A308" s="1" t="s">
        <v>5</v>
      </c>
      <c r="B308" s="1" t="s">
        <v>6</v>
      </c>
      <c r="C308" s="2">
        <v>8652.43</v>
      </c>
      <c r="D308" s="2">
        <v>2396.11</v>
      </c>
      <c r="E308" s="2">
        <f>C308-D308</f>
        <v>6256.32</v>
      </c>
      <c r="F308" s="2"/>
      <c r="G308" s="1" t="s">
        <v>127</v>
      </c>
      <c r="H308" s="1" t="s">
        <v>128</v>
      </c>
    </row>
    <row r="309" spans="1:8" ht="12.75" outlineLevel="2">
      <c r="A309" s="1" t="s">
        <v>5</v>
      </c>
      <c r="B309" s="1" t="s">
        <v>6</v>
      </c>
      <c r="C309" s="2">
        <v>11253.95</v>
      </c>
      <c r="D309" s="2">
        <v>2397.63</v>
      </c>
      <c r="E309" s="2">
        <f>C309-D309</f>
        <v>8856.32</v>
      </c>
      <c r="F309" s="2"/>
      <c r="G309" s="1" t="s">
        <v>127</v>
      </c>
      <c r="H309" s="1" t="s">
        <v>128</v>
      </c>
    </row>
    <row r="310" spans="1:7" ht="12.75" outlineLevel="1">
      <c r="A310" s="3" t="s">
        <v>244</v>
      </c>
      <c r="B310" s="1"/>
      <c r="C310" s="10">
        <f>SUBTOTAL(9,C307:C309)</f>
        <v>36642.7</v>
      </c>
      <c r="D310" s="10">
        <f>SUBTOTAL(9,D307:D309)</f>
        <v>9890.330000000002</v>
      </c>
      <c r="E310" s="10">
        <f>SUBTOTAL(9,E307:E309)</f>
        <v>26752.37</v>
      </c>
      <c r="F310" s="10"/>
      <c r="G310" s="1"/>
    </row>
    <row r="311" spans="1:8" ht="12.75" outlineLevel="2">
      <c r="A311" s="1" t="s">
        <v>5</v>
      </c>
      <c r="B311" s="1" t="s">
        <v>6</v>
      </c>
      <c r="C311" s="2">
        <v>5371.1</v>
      </c>
      <c r="D311" s="2">
        <f>2424+375.16</f>
        <v>2799.16</v>
      </c>
      <c r="E311" s="2">
        <f>C311-D311</f>
        <v>2571.9400000000005</v>
      </c>
      <c r="F311" s="2"/>
      <c r="G311" s="1" t="s">
        <v>162</v>
      </c>
      <c r="H311" s="1" t="s">
        <v>161</v>
      </c>
    </row>
    <row r="312" spans="1:7" ht="12.75" outlineLevel="1">
      <c r="A312" s="3" t="s">
        <v>245</v>
      </c>
      <c r="B312" s="1"/>
      <c r="C312" s="10">
        <f>SUBTOTAL(9,C311:C311)</f>
        <v>5371.1</v>
      </c>
      <c r="D312" s="10">
        <f>SUBTOTAL(9,D311:D311)</f>
        <v>2799.16</v>
      </c>
      <c r="E312" s="10">
        <f>SUBTOTAL(9,E311:E311)</f>
        <v>2571.9400000000005</v>
      </c>
      <c r="F312" s="10"/>
      <c r="G312" s="1"/>
    </row>
    <row r="313" spans="1:8" ht="12.75" outlineLevel="2">
      <c r="A313" s="1" t="s">
        <v>5</v>
      </c>
      <c r="B313" s="1" t="s">
        <v>6</v>
      </c>
      <c r="C313" s="2">
        <v>9067.38</v>
      </c>
      <c r="D313" s="2">
        <f>4251.53+610.68</f>
        <v>4862.21</v>
      </c>
      <c r="E313" s="2">
        <f>C313-D313</f>
        <v>4205.169999999999</v>
      </c>
      <c r="F313" s="2"/>
      <c r="G313" s="1" t="s">
        <v>153</v>
      </c>
      <c r="H313" s="1" t="s">
        <v>154</v>
      </c>
    </row>
    <row r="314" spans="1:7" ht="12.75" outlineLevel="1">
      <c r="A314" s="3" t="s">
        <v>246</v>
      </c>
      <c r="B314" s="1"/>
      <c r="C314" s="10">
        <f>SUBTOTAL(9,C313:C313)</f>
        <v>9067.38</v>
      </c>
      <c r="D314" s="10">
        <f>SUBTOTAL(9,D313:D313)</f>
        <v>4862.21</v>
      </c>
      <c r="E314" s="10">
        <f>SUBTOTAL(9,E313:E313)</f>
        <v>4205.169999999999</v>
      </c>
      <c r="F314" s="10"/>
      <c r="G314" s="1"/>
    </row>
    <row r="315" spans="1:8" ht="12.75" outlineLevel="2">
      <c r="A315" s="1" t="s">
        <v>5</v>
      </c>
      <c r="B315" s="1" t="s">
        <v>6</v>
      </c>
      <c r="C315" s="2">
        <v>25051.22</v>
      </c>
      <c r="D315" s="2">
        <f>4910.03+754.35</f>
        <v>5664.38</v>
      </c>
      <c r="E315" s="2">
        <f>C315-D315</f>
        <v>19386.84</v>
      </c>
      <c r="F315" s="2"/>
      <c r="G315" s="1" t="s">
        <v>17</v>
      </c>
      <c r="H315" s="1" t="s">
        <v>18</v>
      </c>
    </row>
    <row r="316" spans="1:8" ht="12.75" outlineLevel="2">
      <c r="A316" s="1" t="s">
        <v>171</v>
      </c>
      <c r="B316" s="1" t="s">
        <v>6</v>
      </c>
      <c r="C316" s="2">
        <v>327.78</v>
      </c>
      <c r="D316" s="2"/>
      <c r="E316" s="2">
        <v>327.78</v>
      </c>
      <c r="F316" s="2"/>
      <c r="G316" s="1" t="s">
        <v>17</v>
      </c>
      <c r="H316" s="1" t="s">
        <v>18</v>
      </c>
    </row>
    <row r="317" spans="1:7" ht="12.75" outlineLevel="1">
      <c r="A317" s="3" t="s">
        <v>247</v>
      </c>
      <c r="B317" s="1"/>
      <c r="C317" s="10">
        <f>SUBTOTAL(9,C315:C316)</f>
        <v>25379</v>
      </c>
      <c r="D317" s="10">
        <f>SUBTOTAL(9,D315:D316)</f>
        <v>5664.38</v>
      </c>
      <c r="E317" s="10">
        <f>SUBTOTAL(9,E315:E316)</f>
        <v>19714.62</v>
      </c>
      <c r="F317" s="10"/>
      <c r="G317" s="1"/>
    </row>
    <row r="318" spans="1:8" ht="12.75" outlineLevel="2">
      <c r="A318" s="1" t="s">
        <v>5</v>
      </c>
      <c r="B318" s="1" t="s">
        <v>6</v>
      </c>
      <c r="C318" s="2">
        <v>15221.53</v>
      </c>
      <c r="D318" s="2">
        <f>3707.66+998.27</f>
        <v>4705.93</v>
      </c>
      <c r="E318" s="2">
        <f>C318-D318</f>
        <v>10515.6</v>
      </c>
      <c r="F318" s="2"/>
      <c r="G318" s="1" t="s">
        <v>77</v>
      </c>
      <c r="H318" s="1" t="s">
        <v>78</v>
      </c>
    </row>
    <row r="319" spans="1:8" ht="12.75" outlineLevel="2">
      <c r="A319" s="1" t="s">
        <v>5</v>
      </c>
      <c r="B319" s="1" t="s">
        <v>6</v>
      </c>
      <c r="C319" s="2">
        <v>99650.85</v>
      </c>
      <c r="D319" s="2">
        <f>9891.64+1152.98</f>
        <v>11044.619999999999</v>
      </c>
      <c r="E319" s="2">
        <f>C319-D319</f>
        <v>88606.23000000001</v>
      </c>
      <c r="F319" s="2"/>
      <c r="G319" s="1" t="s">
        <v>77</v>
      </c>
      <c r="H319" s="1" t="s">
        <v>78</v>
      </c>
    </row>
    <row r="320" spans="1:7" ht="12.75" outlineLevel="1">
      <c r="A320" s="3" t="s">
        <v>248</v>
      </c>
      <c r="B320" s="1"/>
      <c r="C320" s="10">
        <f>SUBTOTAL(9,C318:C319)</f>
        <v>114872.38</v>
      </c>
      <c r="D320" s="10">
        <f>SUBTOTAL(9,D318:D319)</f>
        <v>15750.55</v>
      </c>
      <c r="E320" s="10">
        <f>SUBTOTAL(9,E318:E319)</f>
        <v>99121.83000000002</v>
      </c>
      <c r="F320" s="10"/>
      <c r="G320" s="1"/>
    </row>
    <row r="321" spans="1:8" ht="12.75" outlineLevel="2">
      <c r="A321" s="1" t="s">
        <v>5</v>
      </c>
      <c r="B321" s="1" t="s">
        <v>6</v>
      </c>
      <c r="C321" s="2">
        <v>54120.14</v>
      </c>
      <c r="D321" s="2">
        <f>20611.56+3634.02</f>
        <v>24245.58</v>
      </c>
      <c r="E321" s="2">
        <f>C321-D321</f>
        <v>29874.559999999998</v>
      </c>
      <c r="F321" s="2"/>
      <c r="G321" s="1" t="s">
        <v>27</v>
      </c>
      <c r="H321" s="1" t="s">
        <v>28</v>
      </c>
    </row>
    <row r="322" spans="1:8" ht="12.75" outlineLevel="2">
      <c r="A322" s="1" t="s">
        <v>5</v>
      </c>
      <c r="B322" s="1" t="s">
        <v>6</v>
      </c>
      <c r="C322" s="2">
        <v>8813.37</v>
      </c>
      <c r="D322" s="2">
        <f>3758.97+205.56</f>
        <v>3964.5299999999997</v>
      </c>
      <c r="E322" s="2">
        <f>C322-D322</f>
        <v>4848.840000000001</v>
      </c>
      <c r="F322" s="2"/>
      <c r="G322" s="1" t="s">
        <v>27</v>
      </c>
      <c r="H322" s="1" t="s">
        <v>28</v>
      </c>
    </row>
    <row r="323" spans="1:8" ht="12.75" outlineLevel="2">
      <c r="A323" s="1" t="s">
        <v>171</v>
      </c>
      <c r="B323" s="1" t="s">
        <v>6</v>
      </c>
      <c r="C323" s="2">
        <v>5054.17</v>
      </c>
      <c r="D323" s="2"/>
      <c r="E323" s="2">
        <v>5054.17</v>
      </c>
      <c r="F323" s="2"/>
      <c r="G323" s="1" t="s">
        <v>27</v>
      </c>
      <c r="H323" s="1" t="s">
        <v>28</v>
      </c>
    </row>
    <row r="324" spans="1:7" ht="12.75" outlineLevel="1">
      <c r="A324" s="3" t="s">
        <v>249</v>
      </c>
      <c r="B324" s="1"/>
      <c r="C324" s="10">
        <f>SUBTOTAL(9,C321:C323)</f>
        <v>67987.68000000001</v>
      </c>
      <c r="D324" s="10">
        <f>SUBTOTAL(9,D321:D323)</f>
        <v>28210.11</v>
      </c>
      <c r="E324" s="10">
        <f>SUBTOTAL(9,E321:E323)</f>
        <v>39777.57</v>
      </c>
      <c r="F324" s="10"/>
      <c r="G324" s="1"/>
    </row>
    <row r="325" spans="1:8" ht="12.75" outlineLevel="2">
      <c r="A325" s="1" t="s">
        <v>5</v>
      </c>
      <c r="B325" s="1" t="s">
        <v>6</v>
      </c>
      <c r="C325" s="2">
        <v>7959.86</v>
      </c>
      <c r="D325" s="2">
        <f>2220.1+743.57</f>
        <v>2963.67</v>
      </c>
      <c r="E325" s="2">
        <f>C325-D325</f>
        <v>4996.19</v>
      </c>
      <c r="F325" s="2"/>
      <c r="G325" s="1" t="s">
        <v>38</v>
      </c>
      <c r="H325" s="1" t="s">
        <v>37</v>
      </c>
    </row>
    <row r="326" spans="1:8" ht="12.75" outlineLevel="2">
      <c r="A326" s="1" t="s">
        <v>5</v>
      </c>
      <c r="B326" s="1" t="s">
        <v>6</v>
      </c>
      <c r="C326" s="2">
        <v>3426.87</v>
      </c>
      <c r="D326" s="2">
        <f>1404.72+97.3</f>
        <v>1502.02</v>
      </c>
      <c r="E326" s="2">
        <f>C326-D326</f>
        <v>1924.85</v>
      </c>
      <c r="F326" s="2"/>
      <c r="G326" s="1" t="s">
        <v>38</v>
      </c>
      <c r="H326" s="1" t="s">
        <v>37</v>
      </c>
    </row>
    <row r="327" spans="1:8" ht="12.75" outlineLevel="2">
      <c r="A327" s="1" t="s">
        <v>5</v>
      </c>
      <c r="B327" s="1" t="s">
        <v>6</v>
      </c>
      <c r="C327" s="2">
        <v>10600.42</v>
      </c>
      <c r="D327" s="2">
        <f>3209.84+750.27</f>
        <v>3960.11</v>
      </c>
      <c r="E327" s="2">
        <f>C327-D327</f>
        <v>6640.3099999999995</v>
      </c>
      <c r="F327" s="2"/>
      <c r="G327" s="1" t="s">
        <v>38</v>
      </c>
      <c r="H327" s="1" t="s">
        <v>37</v>
      </c>
    </row>
    <row r="328" spans="1:7" ht="12.75" outlineLevel="1">
      <c r="A328" s="3" t="s">
        <v>250</v>
      </c>
      <c r="B328" s="1"/>
      <c r="C328" s="10">
        <f>SUBTOTAL(9,C325:C327)</f>
        <v>21987.15</v>
      </c>
      <c r="D328" s="10">
        <f>SUBTOTAL(9,D325:D327)</f>
        <v>8425.800000000001</v>
      </c>
      <c r="E328" s="10">
        <f>SUBTOTAL(9,E325:E327)</f>
        <v>13561.349999999999</v>
      </c>
      <c r="F328" s="10"/>
      <c r="G328" s="1"/>
    </row>
    <row r="329" spans="1:8" ht="12.75" outlineLevel="2">
      <c r="A329" s="1" t="s">
        <v>5</v>
      </c>
      <c r="B329" s="1" t="s">
        <v>6</v>
      </c>
      <c r="C329" s="2">
        <v>9033.93</v>
      </c>
      <c r="D329" s="2">
        <f>2895.66+326.73</f>
        <v>3222.39</v>
      </c>
      <c r="E329" s="2">
        <f>C329-D329</f>
        <v>5811.540000000001</v>
      </c>
      <c r="F329" s="2"/>
      <c r="G329" s="1" t="s">
        <v>129</v>
      </c>
      <c r="H329" s="1" t="s">
        <v>130</v>
      </c>
    </row>
    <row r="330" spans="1:7" ht="12.75" outlineLevel="1">
      <c r="A330" s="3" t="s">
        <v>251</v>
      </c>
      <c r="B330" s="1"/>
      <c r="C330" s="10">
        <f>SUBTOTAL(9,C329:C329)</f>
        <v>9033.93</v>
      </c>
      <c r="D330" s="10">
        <f>SUBTOTAL(9,D329:D329)</f>
        <v>3222.39</v>
      </c>
      <c r="E330" s="10">
        <f>SUBTOTAL(9,E329:E329)</f>
        <v>5811.540000000001</v>
      </c>
      <c r="F330" s="10"/>
      <c r="G330" s="1"/>
    </row>
    <row r="331" spans="1:8" ht="12.75" outlineLevel="2">
      <c r="A331" s="1" t="s">
        <v>5</v>
      </c>
      <c r="B331" s="1" t="s">
        <v>6</v>
      </c>
      <c r="C331" s="2">
        <v>20124.85</v>
      </c>
      <c r="D331" s="2">
        <f>7701.99+639.06</f>
        <v>8341.05</v>
      </c>
      <c r="E331" s="2">
        <f>C331-D331</f>
        <v>11783.8</v>
      </c>
      <c r="F331" s="2"/>
      <c r="G331" s="1" t="s">
        <v>170</v>
      </c>
      <c r="H331" s="1" t="s">
        <v>169</v>
      </c>
    </row>
    <row r="332" spans="1:7" ht="12.75" outlineLevel="1">
      <c r="A332" s="3" t="s">
        <v>252</v>
      </c>
      <c r="B332" s="1"/>
      <c r="C332" s="10">
        <f>SUBTOTAL(9,C331:C331)</f>
        <v>20124.85</v>
      </c>
      <c r="D332" s="10">
        <f>SUBTOTAL(9,D331:D331)</f>
        <v>8341.05</v>
      </c>
      <c r="E332" s="10">
        <f>SUBTOTAL(9,E331:E331)</f>
        <v>11783.8</v>
      </c>
      <c r="F332" s="10"/>
      <c r="G332" s="1"/>
    </row>
    <row r="333" spans="1:8" ht="12.75" outlineLevel="2">
      <c r="A333" s="1" t="s">
        <v>5</v>
      </c>
      <c r="B333" s="1" t="s">
        <v>6</v>
      </c>
      <c r="C333" s="2">
        <v>43500.63</v>
      </c>
      <c r="D333" s="2">
        <f>14657.15+1935.84</f>
        <v>16592.989999999998</v>
      </c>
      <c r="E333" s="2">
        <f>C333-D333</f>
        <v>26907.64</v>
      </c>
      <c r="F333" s="2"/>
      <c r="G333" s="1" t="s">
        <v>47</v>
      </c>
      <c r="H333" s="1" t="s">
        <v>48</v>
      </c>
    </row>
    <row r="334" spans="1:8" ht="12.75" outlineLevel="2">
      <c r="A334" s="1" t="s">
        <v>5</v>
      </c>
      <c r="B334" s="1" t="s">
        <v>6</v>
      </c>
      <c r="C334" s="2">
        <v>29890.4</v>
      </c>
      <c r="D334" s="2">
        <f>9386.66+551</f>
        <v>9937.66</v>
      </c>
      <c r="E334" s="2">
        <f aca="true" t="shared" si="7" ref="E334:E341">C334-D334</f>
        <v>19952.74</v>
      </c>
      <c r="F334" s="2"/>
      <c r="G334" s="1" t="s">
        <v>47</v>
      </c>
      <c r="H334" s="1" t="s">
        <v>48</v>
      </c>
    </row>
    <row r="335" spans="1:8" ht="12.75" outlineLevel="2">
      <c r="A335" s="1" t="s">
        <v>5</v>
      </c>
      <c r="B335" s="1" t="s">
        <v>6</v>
      </c>
      <c r="C335" s="2">
        <v>159690.45</v>
      </c>
      <c r="D335" s="2">
        <f>48936.65+3185.66</f>
        <v>52122.31</v>
      </c>
      <c r="E335" s="2">
        <f t="shared" si="7"/>
        <v>107568.14000000001</v>
      </c>
      <c r="F335" s="2"/>
      <c r="G335" s="1" t="s">
        <v>47</v>
      </c>
      <c r="H335" s="1" t="s">
        <v>48</v>
      </c>
    </row>
    <row r="336" spans="1:8" ht="12.75" outlineLevel="2">
      <c r="A336" s="1" t="s">
        <v>5</v>
      </c>
      <c r="B336" s="1" t="s">
        <v>6</v>
      </c>
      <c r="C336" s="2">
        <v>25859.72</v>
      </c>
      <c r="D336" s="2">
        <f>6954.5+1327.82</f>
        <v>8282.32</v>
      </c>
      <c r="E336" s="2">
        <f t="shared" si="7"/>
        <v>17577.4</v>
      </c>
      <c r="F336" s="2"/>
      <c r="G336" s="1" t="s">
        <v>47</v>
      </c>
      <c r="H336" s="1" t="s">
        <v>48</v>
      </c>
    </row>
    <row r="337" spans="1:8" ht="12.75" outlineLevel="2">
      <c r="A337" s="1" t="s">
        <v>5</v>
      </c>
      <c r="B337" s="1" t="s">
        <v>6</v>
      </c>
      <c r="C337" s="2">
        <v>17057.1</v>
      </c>
      <c r="D337" s="2">
        <f>8744.27+492.52</f>
        <v>9236.79</v>
      </c>
      <c r="E337" s="2">
        <f t="shared" si="7"/>
        <v>7820.309999999998</v>
      </c>
      <c r="F337" s="2"/>
      <c r="G337" s="1" t="s">
        <v>47</v>
      </c>
      <c r="H337" s="1" t="s">
        <v>48</v>
      </c>
    </row>
    <row r="338" spans="1:8" ht="12.75" outlineLevel="2">
      <c r="A338" s="1" t="s">
        <v>5</v>
      </c>
      <c r="B338" s="1" t="s">
        <v>6</v>
      </c>
      <c r="C338" s="2">
        <v>19659.33</v>
      </c>
      <c r="D338" s="2">
        <f>7148.01+920.63</f>
        <v>8068.64</v>
      </c>
      <c r="E338" s="2">
        <f t="shared" si="7"/>
        <v>11590.690000000002</v>
      </c>
      <c r="F338" s="2"/>
      <c r="G338" s="1" t="s">
        <v>47</v>
      </c>
      <c r="H338" s="1" t="s">
        <v>48</v>
      </c>
    </row>
    <row r="339" spans="1:8" ht="12.75" outlineLevel="2">
      <c r="A339" s="1" t="s">
        <v>5</v>
      </c>
      <c r="B339" s="1" t="s">
        <v>6</v>
      </c>
      <c r="C339" s="2">
        <v>18817.21</v>
      </c>
      <c r="D339" s="2">
        <f>5142.66+1222.57</f>
        <v>6365.23</v>
      </c>
      <c r="E339" s="2">
        <f t="shared" si="7"/>
        <v>12451.98</v>
      </c>
      <c r="F339" s="2"/>
      <c r="G339" s="1" t="s">
        <v>47</v>
      </c>
      <c r="H339" s="1" t="s">
        <v>48</v>
      </c>
    </row>
    <row r="340" spans="1:8" ht="12.75" outlineLevel="2">
      <c r="A340" s="1" t="s">
        <v>5</v>
      </c>
      <c r="B340" s="1" t="s">
        <v>6</v>
      </c>
      <c r="C340" s="2">
        <v>12073.23</v>
      </c>
      <c r="D340" s="2">
        <f>5017.7+299.98</f>
        <v>5317.68</v>
      </c>
      <c r="E340" s="2">
        <f t="shared" si="7"/>
        <v>6755.549999999999</v>
      </c>
      <c r="F340" s="2"/>
      <c r="G340" s="1" t="s">
        <v>47</v>
      </c>
      <c r="H340" s="1" t="s">
        <v>48</v>
      </c>
    </row>
    <row r="341" spans="1:8" ht="12.75" outlineLevel="2">
      <c r="A341" s="1" t="s">
        <v>5</v>
      </c>
      <c r="B341" s="1" t="s">
        <v>6</v>
      </c>
      <c r="C341" s="2">
        <v>6622.93</v>
      </c>
      <c r="D341" s="2">
        <f>2166.28+209.15</f>
        <v>2375.4300000000003</v>
      </c>
      <c r="E341" s="2">
        <f t="shared" si="7"/>
        <v>4247.5</v>
      </c>
      <c r="F341" s="2"/>
      <c r="G341" s="1" t="s">
        <v>47</v>
      </c>
      <c r="H341" s="1" t="s">
        <v>48</v>
      </c>
    </row>
    <row r="342" spans="1:8" ht="12.75" outlineLevel="2">
      <c r="A342" s="1" t="s">
        <v>171</v>
      </c>
      <c r="B342" s="1" t="s">
        <v>6</v>
      </c>
      <c r="C342" s="2">
        <v>6454.23</v>
      </c>
      <c r="D342" s="2"/>
      <c r="E342" s="2">
        <v>6454.23</v>
      </c>
      <c r="F342" s="2"/>
      <c r="G342" s="1" t="s">
        <v>47</v>
      </c>
      <c r="H342" s="1" t="s">
        <v>48</v>
      </c>
    </row>
    <row r="343" spans="1:8" ht="12.75" outlineLevel="2">
      <c r="A343" s="1" t="s">
        <v>171</v>
      </c>
      <c r="B343" s="1" t="s">
        <v>6</v>
      </c>
      <c r="C343" s="2">
        <v>109.37</v>
      </c>
      <c r="D343" s="2"/>
      <c r="E343" s="2">
        <v>109.37</v>
      </c>
      <c r="F343" s="2"/>
      <c r="G343" s="1" t="s">
        <v>47</v>
      </c>
      <c r="H343" s="1" t="s">
        <v>48</v>
      </c>
    </row>
    <row r="344" spans="1:7" ht="12.75" outlineLevel="1">
      <c r="A344" s="3" t="s">
        <v>253</v>
      </c>
      <c r="B344" s="1"/>
      <c r="C344" s="10">
        <f>SUBTOTAL(9,C333:C343)</f>
        <v>339734.6</v>
      </c>
      <c r="D344" s="10">
        <f>SUBTOTAL(9,D333:D343)</f>
        <v>118299.04999999999</v>
      </c>
      <c r="E344" s="10">
        <f>SUBTOTAL(9,E333:E343)</f>
        <v>221435.55000000002</v>
      </c>
      <c r="F344" s="10"/>
      <c r="G344" s="1"/>
    </row>
    <row r="345" spans="1:8" ht="12.75" outlineLevel="2">
      <c r="A345" s="1" t="s">
        <v>5</v>
      </c>
      <c r="B345" s="1" t="s">
        <v>6</v>
      </c>
      <c r="C345" s="2">
        <v>36289.46</v>
      </c>
      <c r="D345" s="2">
        <f>15768.74+1880.85</f>
        <v>17649.59</v>
      </c>
      <c r="E345" s="2">
        <f>C345-D345</f>
        <v>18639.87</v>
      </c>
      <c r="F345" s="2"/>
      <c r="G345" s="1" t="s">
        <v>11</v>
      </c>
      <c r="H345" s="1" t="s">
        <v>12</v>
      </c>
    </row>
    <row r="346" spans="1:7" ht="12.75" outlineLevel="1">
      <c r="A346" s="3" t="s">
        <v>254</v>
      </c>
      <c r="B346" s="1"/>
      <c r="C346" s="10">
        <f>SUBTOTAL(9,C345:C345)</f>
        <v>36289.46</v>
      </c>
      <c r="D346" s="10">
        <f>SUBTOTAL(9,D345:D345)</f>
        <v>17649.59</v>
      </c>
      <c r="E346" s="10">
        <f>SUBTOTAL(9,E345:E345)</f>
        <v>18639.87</v>
      </c>
      <c r="F346" s="10"/>
      <c r="G346" s="1"/>
    </row>
    <row r="347" spans="1:8" ht="12.75" outlineLevel="2">
      <c r="A347" s="4" t="s">
        <v>5</v>
      </c>
      <c r="B347" s="4" t="s">
        <v>6</v>
      </c>
      <c r="C347" s="5">
        <v>18626.6</v>
      </c>
      <c r="D347" s="5">
        <f>8789.19+1069.77</f>
        <v>9858.960000000001</v>
      </c>
      <c r="E347" s="5">
        <f>C347-D347</f>
        <v>8767.639999999998</v>
      </c>
      <c r="F347" s="5"/>
      <c r="G347" s="4" t="s">
        <v>150</v>
      </c>
      <c r="H347" s="4" t="s">
        <v>149</v>
      </c>
    </row>
    <row r="348" spans="1:7" ht="12.75" outlineLevel="1">
      <c r="A348" s="6" t="s">
        <v>255</v>
      </c>
      <c r="B348" s="7"/>
      <c r="C348" s="9">
        <f>SUBTOTAL(9,C347:C347)</f>
        <v>18626.6</v>
      </c>
      <c r="D348" s="9">
        <f>SUBTOTAL(9,D347:D347)</f>
        <v>9858.960000000001</v>
      </c>
      <c r="E348" s="9">
        <f>SUBTOTAL(9,E347:E347)</f>
        <v>8767.639999999998</v>
      </c>
      <c r="F348" s="9"/>
      <c r="G348" s="7"/>
    </row>
    <row r="349" spans="1:8" ht="12.75">
      <c r="A349" s="8" t="s">
        <v>256</v>
      </c>
      <c r="B349" s="7"/>
      <c r="C349" s="9">
        <f>SUBTOTAL(9,C9:C347)</f>
        <v>10725455.560000002</v>
      </c>
      <c r="D349" s="9">
        <f>SUBTOTAL(9,D9:D347)</f>
        <v>2296888.8100000005</v>
      </c>
      <c r="E349" s="9">
        <f>SUBTOTAL(9,E9:E347)</f>
        <v>8338275.960000001</v>
      </c>
      <c r="F349" s="9">
        <f>SUBTOTAL(9,F9:F347)</f>
        <v>90290.79000000001</v>
      </c>
      <c r="G349" s="7"/>
      <c r="H349" s="6"/>
    </row>
    <row r="352" spans="1:8" ht="12.75">
      <c r="A352" s="11"/>
      <c r="B352" s="11"/>
      <c r="C352" s="14"/>
      <c r="D352" s="14"/>
      <c r="E352" s="14"/>
      <c r="F352" s="14"/>
      <c r="G352" s="14"/>
      <c r="H352" s="11"/>
    </row>
    <row r="353" spans="1:8" ht="12.75">
      <c r="A353" s="11"/>
      <c r="B353" s="11"/>
      <c r="C353" s="14"/>
      <c r="D353" s="14"/>
      <c r="E353" s="14"/>
      <c r="F353" s="14"/>
      <c r="G353" s="14"/>
      <c r="H353" s="11"/>
    </row>
    <row r="354" spans="1:8" ht="12.75">
      <c r="A354" s="11"/>
      <c r="B354" s="11"/>
      <c r="C354" s="14"/>
      <c r="D354" s="14"/>
      <c r="E354" s="14"/>
      <c r="F354" s="14"/>
      <c r="G354" s="14"/>
      <c r="H354" s="11"/>
    </row>
    <row r="355" spans="1:8" ht="12.75">
      <c r="A355" s="11"/>
      <c r="B355" s="11"/>
      <c r="C355" s="11"/>
      <c r="D355" s="11"/>
      <c r="E355" s="11"/>
      <c r="F355" s="11"/>
      <c r="G355" s="11"/>
      <c r="H355" s="11"/>
    </row>
    <row r="356" spans="1:8" ht="12.75">
      <c r="A356" s="11"/>
      <c r="B356" s="11"/>
      <c r="C356" s="11"/>
      <c r="D356" s="11"/>
      <c r="E356" s="11"/>
      <c r="F356" s="11"/>
      <c r="G356" s="11"/>
      <c r="H356" s="11"/>
    </row>
    <row r="357" spans="1:8" ht="12.75">
      <c r="A357" s="11"/>
      <c r="B357" s="11"/>
      <c r="C357" s="11"/>
      <c r="D357" s="11"/>
      <c r="E357" s="11"/>
      <c r="F357" s="11"/>
      <c r="G357" s="11"/>
      <c r="H357" s="11"/>
    </row>
  </sheetData>
  <sheetProtection/>
  <mergeCells count="3">
    <mergeCell ref="C352:G352"/>
    <mergeCell ref="C354:G354"/>
    <mergeCell ref="C353:G353"/>
  </mergeCells>
  <printOptions/>
  <pageMargins left="0" right="0" top="0" bottom="0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2022-07-14T10:47:31Z</cp:lastPrinted>
  <dcterms:created xsi:type="dcterms:W3CDTF">2022-04-27T07:36:29Z</dcterms:created>
  <dcterms:modified xsi:type="dcterms:W3CDTF">2022-07-14T12:10:57Z</dcterms:modified>
  <cp:category/>
  <cp:version/>
  <cp:contentType/>
  <cp:contentStatus/>
</cp:coreProperties>
</file>